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4030"/>
  <workbookPr autoCompressPictures="0"/>
  <bookViews>
    <workbookView xWindow="0" yWindow="0" windowWidth="20500" windowHeight="7760" activeTab="3"/>
  </bookViews>
  <sheets>
    <sheet name="Expenses" sheetId="1" r:id="rId1"/>
    <sheet name="Income" sheetId="2" r:id="rId2"/>
    <sheet name="Meals (exp)" sheetId="6" r:id="rId3"/>
    <sheet name="Profit - Loss Summary" sheetId="3" r:id="rId4"/>
  </sheets>
  <definedNames>
    <definedName name="_xlnm.Print_Area" localSheetId="0">Expenses!$A$1:$G$34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8" i="1" l="1"/>
  <c r="F90" i="6"/>
  <c r="G90" i="6"/>
  <c r="H90" i="6"/>
  <c r="I90" i="6"/>
  <c r="F91" i="6"/>
  <c r="G91" i="6"/>
  <c r="H91" i="6"/>
  <c r="I91" i="6"/>
  <c r="J91" i="6"/>
  <c r="F89" i="6"/>
  <c r="G89" i="6"/>
  <c r="G92" i="6"/>
  <c r="H89" i="6"/>
  <c r="I89" i="6"/>
  <c r="F83" i="6"/>
  <c r="G83" i="6"/>
  <c r="H83" i="6"/>
  <c r="I83" i="6"/>
  <c r="J83" i="6"/>
  <c r="F84" i="6"/>
  <c r="G84" i="6"/>
  <c r="H84" i="6"/>
  <c r="I84" i="6"/>
  <c r="F85" i="6"/>
  <c r="G85" i="6"/>
  <c r="H85" i="6"/>
  <c r="I85" i="6"/>
  <c r="F82" i="6"/>
  <c r="G82" i="6"/>
  <c r="H82" i="6"/>
  <c r="I82" i="6"/>
  <c r="F73" i="6"/>
  <c r="G73" i="6"/>
  <c r="G74" i="6"/>
  <c r="G86" i="6"/>
  <c r="G93" i="6"/>
  <c r="H73" i="6"/>
  <c r="I73" i="6"/>
  <c r="I74" i="6"/>
  <c r="F63" i="6"/>
  <c r="G63" i="6"/>
  <c r="H63" i="6"/>
  <c r="I63" i="6"/>
  <c r="F49" i="6"/>
  <c r="G49" i="6"/>
  <c r="H49" i="6"/>
  <c r="I49" i="6"/>
  <c r="F50" i="6"/>
  <c r="G50" i="6"/>
  <c r="H50" i="6"/>
  <c r="I50" i="6"/>
  <c r="F48" i="6"/>
  <c r="G48" i="6"/>
  <c r="G51" i="6"/>
  <c r="H48" i="6"/>
  <c r="I48" i="6"/>
  <c r="F43" i="6"/>
  <c r="G43" i="6"/>
  <c r="H43" i="6"/>
  <c r="I43" i="6"/>
  <c r="F44" i="6"/>
  <c r="G44" i="6"/>
  <c r="H44" i="6"/>
  <c r="I44" i="6"/>
  <c r="F42" i="6"/>
  <c r="G42" i="6"/>
  <c r="G45" i="6"/>
  <c r="H42" i="6"/>
  <c r="I42" i="6"/>
  <c r="F36" i="6"/>
  <c r="G36" i="6"/>
  <c r="H36" i="6"/>
  <c r="I36" i="6"/>
  <c r="F37" i="6"/>
  <c r="G37" i="6"/>
  <c r="H37" i="6"/>
  <c r="I37" i="6"/>
  <c r="F38" i="6"/>
  <c r="G38" i="6"/>
  <c r="H38" i="6"/>
  <c r="I38" i="6"/>
  <c r="F35" i="6"/>
  <c r="G35" i="6"/>
  <c r="H35" i="6"/>
  <c r="I35" i="6"/>
  <c r="F22" i="6"/>
  <c r="G22" i="6"/>
  <c r="G25" i="6"/>
  <c r="H22" i="6"/>
  <c r="I22" i="6"/>
  <c r="I25" i="6"/>
  <c r="F16" i="6"/>
  <c r="G16" i="6"/>
  <c r="H16" i="6"/>
  <c r="I16" i="6"/>
  <c r="F17" i="6"/>
  <c r="G17" i="6"/>
  <c r="H17" i="6"/>
  <c r="I17" i="6"/>
  <c r="J17" i="6"/>
  <c r="F15" i="6"/>
  <c r="G15" i="6"/>
  <c r="H15" i="6"/>
  <c r="I15" i="6"/>
  <c r="F12" i="6"/>
  <c r="G12" i="6"/>
  <c r="H12" i="6"/>
  <c r="I12" i="6"/>
  <c r="F6" i="6"/>
  <c r="G6" i="6"/>
  <c r="H6" i="6"/>
  <c r="I6" i="6"/>
  <c r="F7" i="6"/>
  <c r="G7" i="6"/>
  <c r="H7" i="6"/>
  <c r="I7" i="6"/>
  <c r="F8" i="6"/>
  <c r="G8" i="6"/>
  <c r="H8" i="6"/>
  <c r="I8" i="6"/>
  <c r="J8" i="6"/>
  <c r="F5" i="6"/>
  <c r="G5" i="6"/>
  <c r="H5" i="6"/>
  <c r="I5" i="6"/>
  <c r="F23" i="6"/>
  <c r="F24" i="6"/>
  <c r="F25" i="6"/>
  <c r="F64" i="6"/>
  <c r="G64" i="6"/>
  <c r="H64" i="6"/>
  <c r="I64" i="6"/>
  <c r="J64" i="6"/>
  <c r="F65" i="6"/>
  <c r="G65" i="6"/>
  <c r="H65" i="6"/>
  <c r="I65" i="6"/>
  <c r="F54" i="6"/>
  <c r="G54" i="6"/>
  <c r="F55" i="6"/>
  <c r="G55" i="6"/>
  <c r="F56" i="6"/>
  <c r="G56" i="6"/>
  <c r="F57" i="6"/>
  <c r="G57" i="6"/>
  <c r="F58" i="6"/>
  <c r="G58" i="6"/>
  <c r="G60" i="6"/>
  <c r="H54" i="6"/>
  <c r="J54" i="6"/>
  <c r="H55" i="6"/>
  <c r="J55" i="6"/>
  <c r="H56" i="6"/>
  <c r="J56" i="6"/>
  <c r="H57" i="6"/>
  <c r="J57" i="6"/>
  <c r="H58" i="6"/>
  <c r="J58" i="6"/>
  <c r="H45" i="6"/>
  <c r="G8" i="2"/>
  <c r="G9" i="2"/>
  <c r="G10" i="2"/>
  <c r="G11" i="2"/>
  <c r="G12" i="2"/>
  <c r="G13" i="2"/>
  <c r="G14" i="2"/>
  <c r="G15" i="2"/>
  <c r="G16" i="2"/>
  <c r="G17" i="2"/>
  <c r="G21" i="2"/>
  <c r="G22" i="2"/>
  <c r="G23" i="2"/>
  <c r="G24" i="2"/>
  <c r="G25" i="2"/>
  <c r="G28" i="2"/>
  <c r="G29" i="2"/>
  <c r="G30" i="2"/>
  <c r="G31" i="2"/>
  <c r="G32" i="2"/>
  <c r="G33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H92" i="6"/>
  <c r="F92" i="6"/>
  <c r="E92" i="6"/>
  <c r="F74" i="6"/>
  <c r="E66" i="6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C13" i="1"/>
  <c r="C19" i="1"/>
  <c r="C30" i="1"/>
  <c r="G21" i="1"/>
  <c r="G29" i="1"/>
  <c r="G4" i="1"/>
  <c r="G33" i="1"/>
  <c r="B13" i="1"/>
  <c r="B19" i="1"/>
  <c r="F29" i="1"/>
  <c r="E25" i="6"/>
  <c r="E45" i="6"/>
  <c r="F29" i="2"/>
  <c r="F77" i="6"/>
  <c r="G77" i="6"/>
  <c r="H77" i="6"/>
  <c r="F66" i="6"/>
  <c r="F45" i="6"/>
  <c r="F8" i="2"/>
  <c r="F31" i="2"/>
  <c r="F22" i="2"/>
  <c r="F21" i="2"/>
  <c r="F23" i="2"/>
  <c r="F24" i="2"/>
  <c r="F25" i="2"/>
  <c r="F9" i="2"/>
  <c r="F10" i="2"/>
  <c r="F11" i="2"/>
  <c r="F12" i="2"/>
  <c r="F13" i="2"/>
  <c r="F14" i="2"/>
  <c r="F15" i="2"/>
  <c r="F16" i="2"/>
  <c r="A18" i="2"/>
  <c r="B18" i="2"/>
  <c r="F28" i="2"/>
  <c r="F30" i="2"/>
  <c r="F32" i="2"/>
  <c r="F33" i="2"/>
  <c r="F86" i="6"/>
  <c r="F51" i="6"/>
  <c r="F9" i="6"/>
  <c r="F18" i="6"/>
  <c r="F26" i="6"/>
  <c r="F60" i="6"/>
  <c r="F39" i="6"/>
  <c r="G9" i="6"/>
  <c r="G18" i="6"/>
  <c r="G26" i="6"/>
  <c r="H9" i="6"/>
  <c r="H60" i="6"/>
  <c r="F67" i="6"/>
  <c r="G39" i="6"/>
  <c r="H74" i="6"/>
  <c r="F17" i="2"/>
  <c r="H66" i="6"/>
  <c r="G66" i="6"/>
  <c r="G4" i="2"/>
  <c r="I66" i="6"/>
  <c r="J66" i="6"/>
  <c r="F15" i="1"/>
  <c r="F4" i="2"/>
  <c r="I18" i="6"/>
  <c r="I39" i="6"/>
  <c r="I45" i="6"/>
  <c r="I51" i="6"/>
  <c r="I67" i="6"/>
  <c r="J35" i="6"/>
  <c r="J45" i="6"/>
  <c r="F13" i="1"/>
  <c r="J42" i="6"/>
  <c r="I86" i="6"/>
  <c r="I92" i="6"/>
  <c r="J60" i="6"/>
  <c r="F14" i="1"/>
  <c r="I9" i="6"/>
  <c r="I26" i="6"/>
  <c r="G67" i="6"/>
  <c r="I93" i="6"/>
  <c r="C7" i="3"/>
  <c r="J43" i="6"/>
  <c r="H86" i="6"/>
  <c r="H93" i="6"/>
  <c r="J16" i="6"/>
  <c r="J7" i="6"/>
  <c r="J50" i="6"/>
  <c r="J38" i="6"/>
  <c r="J73" i="6"/>
  <c r="J74" i="6"/>
  <c r="J82" i="6"/>
  <c r="J90" i="6"/>
  <c r="J15" i="6"/>
  <c r="J6" i="6"/>
  <c r="J49" i="6"/>
  <c r="J37" i="6"/>
  <c r="J85" i="6"/>
  <c r="J89" i="6"/>
  <c r="J92" i="6"/>
  <c r="F19" i="1"/>
  <c r="H39" i="6"/>
  <c r="H51" i="6"/>
  <c r="H67" i="6"/>
  <c r="J65" i="6"/>
  <c r="J22" i="6"/>
  <c r="J25" i="6"/>
  <c r="F11" i="1"/>
  <c r="J63" i="6"/>
  <c r="H18" i="6"/>
  <c r="J44" i="6"/>
  <c r="H25" i="6"/>
  <c r="H26" i="6"/>
  <c r="J12" i="6"/>
  <c r="F8" i="1"/>
  <c r="J5" i="6"/>
  <c r="J48" i="6"/>
  <c r="J36" i="6"/>
  <c r="J84" i="6"/>
  <c r="J39" i="6"/>
  <c r="F32" i="1"/>
  <c r="B6" i="3"/>
  <c r="J86" i="6"/>
  <c r="F18" i="1"/>
  <c r="G52" i="2"/>
  <c r="G32" i="1"/>
  <c r="G34" i="1"/>
  <c r="C6" i="3"/>
  <c r="C9" i="3"/>
  <c r="F17" i="1"/>
  <c r="J93" i="6"/>
  <c r="J51" i="6"/>
  <c r="J18" i="6"/>
  <c r="J9" i="6"/>
  <c r="B23" i="1"/>
  <c r="B30" i="1"/>
  <c r="F9" i="1"/>
  <c r="F12" i="1"/>
  <c r="F21" i="1"/>
  <c r="F4" i="1"/>
  <c r="J26" i="6"/>
  <c r="J67" i="6"/>
  <c r="B7" i="3"/>
  <c r="B9" i="3"/>
  <c r="F33" i="1"/>
  <c r="F34" i="1"/>
</calcChain>
</file>

<file path=xl/comments1.xml><?xml version="1.0" encoding="utf-8"?>
<comments xmlns="http://schemas.openxmlformats.org/spreadsheetml/2006/main">
  <authors>
    <author>Steve Silver</author>
  </authors>
  <commentList>
    <comment ref="B8" authorId="0">
      <text>
        <r>
          <rPr>
            <sz val="10"/>
            <rFont val="Arial"/>
          </rPr>
          <t>$2500 + projected Hilton cost for exhibitor spaces</t>
        </r>
      </text>
    </comment>
  </commentList>
</comments>
</file>

<file path=xl/comments2.xml><?xml version="1.0" encoding="utf-8"?>
<comments xmlns="http://schemas.openxmlformats.org/spreadsheetml/2006/main">
  <authors>
    <author>Steve Silver</author>
  </authors>
  <commentList>
    <comment ref="A29" authorId="0">
      <text>
        <r>
          <rPr>
            <sz val="10"/>
            <rFont val="Arial"/>
          </rPr>
          <t>extra tables for vendors--they will pay Pedco directly</t>
        </r>
      </text>
    </comment>
    <comment ref="A31" authorId="0">
      <text>
        <r>
          <rPr>
            <sz val="10"/>
            <rFont val="Arial"/>
          </rPr>
          <t>extra tables for vendors--they will pay Pedco directly</t>
        </r>
      </text>
    </comment>
    <comment ref="D37" authorId="0">
      <text>
        <r>
          <rPr>
            <sz val="10"/>
            <rFont val="Arial"/>
          </rPr>
          <t>Cost per meal plus 22% gratuity = $46.12</t>
        </r>
      </text>
    </comment>
    <comment ref="D38" authorId="0">
      <text>
        <r>
          <rPr>
            <sz val="10"/>
            <rFont val="Arial"/>
          </rPr>
          <t>cost plus 22% gratuity +5% memberclicks = $21.78</t>
        </r>
      </text>
    </comment>
    <comment ref="D39" authorId="0">
      <text>
        <r>
          <rPr>
            <b/>
            <sz val="9"/>
            <color indexed="81"/>
            <rFont val="Tahoma"/>
            <charset val="1"/>
          </rPr>
          <t>Steve Silver:</t>
        </r>
        <r>
          <rPr>
            <sz val="9"/>
            <color indexed="81"/>
            <rFont val="Tahoma"/>
            <charset val="1"/>
          </rPr>
          <t xml:space="preserve">
cost + 22% gratuity + 5% membercllicks = $29.46</t>
        </r>
      </text>
    </comment>
    <comment ref="D40" authorId="0">
      <text>
        <r>
          <rPr>
            <b/>
            <sz val="9"/>
            <color indexed="81"/>
            <rFont val="Tahoma"/>
            <charset val="1"/>
          </rPr>
          <t>Steve Silver:</t>
        </r>
        <r>
          <rPr>
            <sz val="9"/>
            <color indexed="81"/>
            <rFont val="Tahoma"/>
            <charset val="1"/>
          </rPr>
          <t xml:space="preserve">
cost plus 22% gratuity + 5% memberclicks = $48.68</t>
        </r>
      </text>
    </comment>
    <comment ref="D41" authorId="0">
      <text>
        <r>
          <rPr>
            <b/>
            <sz val="9"/>
            <color indexed="81"/>
            <rFont val="Tahoma"/>
            <charset val="1"/>
          </rPr>
          <t>Steve Silver:</t>
        </r>
        <r>
          <rPr>
            <sz val="9"/>
            <color indexed="81"/>
            <rFont val="Tahoma"/>
            <charset val="1"/>
          </rPr>
          <t xml:space="preserve">
cost plus 22% gratuity and 5% memberclicks = $48.68</t>
        </r>
      </text>
    </comment>
  </commentList>
</comments>
</file>

<file path=xl/comments3.xml><?xml version="1.0" encoding="utf-8"?>
<comments xmlns="http://schemas.openxmlformats.org/spreadsheetml/2006/main">
  <authors>
    <author>Steve Silver</author>
    <author>Robin Beerbower</author>
  </authors>
  <commentList>
    <comment ref="G2" authorId="0">
      <text>
        <r>
          <rPr>
            <sz val="10"/>
            <rFont val="Arial"/>
          </rPr>
          <t>Eugene Hilton 22% administrative fees</t>
        </r>
      </text>
    </comment>
    <comment ref="I2" authorId="0">
      <text>
        <r>
          <rPr>
            <b/>
            <sz val="9"/>
            <color indexed="81"/>
            <rFont val="Tahoma"/>
            <charset val="1"/>
          </rPr>
          <t>Steve Silver:</t>
        </r>
        <r>
          <rPr>
            <sz val="9"/>
            <color indexed="81"/>
            <rFont val="Tahoma"/>
            <charset val="1"/>
          </rPr>
          <t xml:space="preserve">
this is included in the memberclicks line item under expenses</t>
        </r>
      </text>
    </comment>
    <comment ref="E5" authorId="1">
      <text>
        <r>
          <rPr>
            <b/>
            <sz val="10"/>
            <color indexed="81"/>
            <rFont val="Tahoma"/>
            <family val="2"/>
          </rPr>
          <t>Robin Beerbower:</t>
        </r>
        <r>
          <rPr>
            <sz val="10"/>
            <color indexed="81"/>
            <rFont val="Tahoma"/>
            <family val="2"/>
          </rPr>
          <t xml:space="preserve">
Reduce to at least 4 dozen
</t>
        </r>
      </text>
    </comment>
    <comment ref="E6" authorId="1">
      <text>
        <r>
          <rPr>
            <b/>
            <sz val="10"/>
            <color indexed="81"/>
            <rFont val="Tahoma"/>
            <family val="2"/>
          </rPr>
          <t>Robin Beerbower:</t>
        </r>
        <r>
          <rPr>
            <sz val="10"/>
            <color indexed="81"/>
            <rFont val="Tahoma"/>
            <family val="2"/>
          </rPr>
          <t xml:space="preserve">
Reduce to 6 dozen</t>
        </r>
      </text>
    </comment>
    <comment ref="E7" authorId="1">
      <text>
        <r>
          <rPr>
            <b/>
            <sz val="10"/>
            <color indexed="81"/>
            <rFont val="Tahoma"/>
            <family val="2"/>
          </rPr>
          <t>Robin Beerbower:</t>
        </r>
        <r>
          <rPr>
            <sz val="10"/>
            <color indexed="81"/>
            <rFont val="Tahoma"/>
            <family val="2"/>
          </rPr>
          <t xml:space="preserve">
Reduce to 1 bowl</t>
        </r>
      </text>
    </comment>
    <comment ref="B12" authorId="1">
      <text>
        <r>
          <rPr>
            <b/>
            <sz val="10"/>
            <color indexed="81"/>
            <rFont val="Tahoma"/>
            <family val="2"/>
          </rPr>
          <t>Robin Beerbower:</t>
        </r>
        <r>
          <rPr>
            <sz val="10"/>
            <color indexed="81"/>
            <rFont val="Tahoma"/>
            <family val="2"/>
          </rPr>
          <t xml:space="preserve">
salads (pasta &amp; green), sandwich makings, desserts</t>
        </r>
      </text>
    </comment>
    <comment ref="B22" authorId="1">
      <text>
        <r>
          <rPr>
            <b/>
            <sz val="10"/>
            <color indexed="81"/>
            <rFont val="Tahoma"/>
            <family val="2"/>
          </rPr>
          <t>Robin Beerbower:</t>
        </r>
        <r>
          <rPr>
            <sz val="10"/>
            <color indexed="81"/>
            <rFont val="Tahoma"/>
            <family val="2"/>
          </rPr>
          <t xml:space="preserve">
All steaks served medium rare.
</t>
        </r>
      </text>
    </comment>
    <comment ref="B24" authorId="1">
      <text>
        <r>
          <rPr>
            <b/>
            <sz val="10"/>
            <color indexed="81"/>
            <rFont val="Tahoma"/>
            <family val="2"/>
          </rPr>
          <t>Robin Beerbower:</t>
        </r>
        <r>
          <rPr>
            <sz val="10"/>
            <color indexed="81"/>
            <rFont val="Tahoma"/>
            <family val="2"/>
          </rPr>
          <t xml:space="preserve">
Quinoa instead of potatoes</t>
        </r>
      </text>
    </comment>
    <comment ref="I32" authorId="0">
      <text>
        <r>
          <rPr>
            <b/>
            <sz val="9"/>
            <color indexed="81"/>
            <rFont val="Tahoma"/>
            <charset val="1"/>
          </rPr>
          <t>Steve Silver:</t>
        </r>
        <r>
          <rPr>
            <sz val="9"/>
            <color indexed="81"/>
            <rFont val="Tahoma"/>
            <charset val="1"/>
          </rPr>
          <t xml:space="preserve">
included memerblicks line item under expenses</t>
        </r>
      </text>
    </comment>
    <comment ref="B42" authorId="1">
      <text>
        <r>
          <rPr>
            <b/>
            <sz val="10"/>
            <color indexed="81"/>
            <rFont val="Tahoma"/>
            <family val="2"/>
          </rPr>
          <t>Robin Beerbower:</t>
        </r>
        <r>
          <rPr>
            <sz val="10"/>
            <color indexed="81"/>
            <rFont val="Tahoma"/>
            <family val="2"/>
          </rPr>
          <t xml:space="preserve">
Will ask for cheese on side.</t>
        </r>
      </text>
    </comment>
    <comment ref="B44" authorId="1">
      <text>
        <r>
          <rPr>
            <b/>
            <sz val="10"/>
            <color indexed="81"/>
            <rFont val="Tahoma"/>
            <family val="2"/>
          </rPr>
          <t>Robin Beerbower:</t>
        </r>
        <r>
          <rPr>
            <sz val="10"/>
            <color indexed="81"/>
            <rFont val="Tahoma"/>
            <family val="2"/>
          </rPr>
          <t xml:space="preserve">
Asked for spinach ravioli; </t>
        </r>
      </text>
    </comment>
    <comment ref="C58" authorId="0">
      <text>
        <r>
          <rPr>
            <sz val="10"/>
            <rFont val="Arial"/>
          </rPr>
          <t>Estimate</t>
        </r>
      </text>
    </comment>
    <comment ref="I70" authorId="0">
      <text>
        <r>
          <rPr>
            <b/>
            <sz val="9"/>
            <color indexed="81"/>
            <rFont val="Tahoma"/>
            <charset val="1"/>
          </rPr>
          <t>Steve Silver:</t>
        </r>
        <r>
          <rPr>
            <sz val="9"/>
            <color indexed="81"/>
            <rFont val="Tahoma"/>
            <charset val="1"/>
          </rPr>
          <t xml:space="preserve">
included in memberclicks line item in expenses</t>
        </r>
      </text>
    </comment>
    <comment ref="B90" authorId="1">
      <text>
        <r>
          <rPr>
            <b/>
            <sz val="10"/>
            <color indexed="81"/>
            <rFont val="Tahoma"/>
            <family val="2"/>
          </rPr>
          <t>Robin Beerbower:</t>
        </r>
        <r>
          <rPr>
            <sz val="10"/>
            <color indexed="81"/>
            <rFont val="Tahoma"/>
            <family val="2"/>
          </rPr>
          <t xml:space="preserve">
Quinoa instead of potatoes
</t>
        </r>
      </text>
    </comment>
  </commentList>
</comments>
</file>

<file path=xl/sharedStrings.xml><?xml version="1.0" encoding="utf-8"?>
<sst xmlns="http://schemas.openxmlformats.org/spreadsheetml/2006/main" count="269" uniqueCount="158">
  <si>
    <t>Expenses</t>
  </si>
  <si>
    <t>Estimated</t>
  </si>
  <si>
    <t>Actual</t>
  </si>
  <si>
    <t>Total Expenses</t>
  </si>
  <si>
    <t>Site</t>
  </si>
  <si>
    <t>Meals</t>
  </si>
  <si>
    <t>Tradeshow fees inc. signage</t>
  </si>
  <si>
    <t>Preconference Lunch</t>
  </si>
  <si>
    <t>Vendor snacks and supplies</t>
  </si>
  <si>
    <t>Wednesday Breaks</t>
  </si>
  <si>
    <t>Technology</t>
  </si>
  <si>
    <t>OYAN Reception</t>
  </si>
  <si>
    <t>Note: Expenses in bold should be fully recovered from the meal price paid.</t>
  </si>
  <si>
    <t>Unit Tables</t>
  </si>
  <si>
    <t>PLD Dinner</t>
  </si>
  <si>
    <t xml:space="preserve">Hotel &amp; Conf. Center Deposits </t>
  </si>
  <si>
    <t>Thursday Breaks</t>
  </si>
  <si>
    <t>Totals</t>
  </si>
  <si>
    <t>Thursday Lunch</t>
  </si>
  <si>
    <t>All Conference Reception</t>
  </si>
  <si>
    <t>Publicity</t>
  </si>
  <si>
    <t>All Conference Banquet</t>
  </si>
  <si>
    <t>Postcard</t>
  </si>
  <si>
    <t>OCLC Breakfast - no Memberclicks</t>
  </si>
  <si>
    <t>Program</t>
  </si>
  <si>
    <t>Lampman Breakfast</t>
  </si>
  <si>
    <t>Postage</t>
  </si>
  <si>
    <t>Friday Break</t>
  </si>
  <si>
    <t>Friday Lunch</t>
  </si>
  <si>
    <t>Room charges for Wednesday</t>
  </si>
  <si>
    <t>Administrative Costs</t>
  </si>
  <si>
    <t>Memberclicks fee</t>
  </si>
  <si>
    <t>Speakers (Keynote and Banquet)</t>
  </si>
  <si>
    <t>Board Meeting Technology</t>
  </si>
  <si>
    <t>Honoraria</t>
  </si>
  <si>
    <t>ADA Fees</t>
  </si>
  <si>
    <t>Travel</t>
  </si>
  <si>
    <t>Insurance</t>
  </si>
  <si>
    <t>Hotel</t>
  </si>
  <si>
    <t>Shuttle Bus</t>
  </si>
  <si>
    <t>Registration Supplies</t>
  </si>
  <si>
    <t>Thank You Gifts</t>
  </si>
  <si>
    <t>Payout for (preconferences)</t>
  </si>
  <si>
    <t>Total income</t>
  </si>
  <si>
    <t>Total expenses</t>
  </si>
  <si>
    <t>Total profit (or loss)</t>
  </si>
  <si>
    <t>Income</t>
  </si>
  <si>
    <t>Conference Registrations</t>
  </si>
  <si>
    <t>OLA Members - Full Conference - Early @</t>
  </si>
  <si>
    <t>OLA Members - Full Conference - Regular @</t>
  </si>
  <si>
    <t>OLA Members - One Day @</t>
  </si>
  <si>
    <t>Non-Members - Full Conference - Early @</t>
  </si>
  <si>
    <t>Non-Members - Full Conference - Regular @</t>
  </si>
  <si>
    <t>Non-Members - One Day @</t>
  </si>
  <si>
    <t>Other* - Full Conference - Early @</t>
  </si>
  <si>
    <t>Other* - Full Conference - Regular @</t>
  </si>
  <si>
    <t>Other* - One Day @</t>
  </si>
  <si>
    <t>TOTAL REGISTRATION</t>
  </si>
  <si>
    <t>*Trustee, Friend, Student, Unemployed, Conference Committee</t>
  </si>
  <si>
    <t>Pre-Conferences (not including profit disbursed to sponsoring groups)</t>
  </si>
  <si>
    <t>Full-day Conference fee per registrant @</t>
  </si>
  <si>
    <t>Full-day Meal &amp; equipment fee per registrant @</t>
  </si>
  <si>
    <t>Half-day Conference fee per registrant @</t>
  </si>
  <si>
    <t>Half-day Break &amp; equipment fee per registrant @</t>
  </si>
  <si>
    <t>Exhibitor/Vendor Registration</t>
  </si>
  <si>
    <t>Corporate Booths @</t>
  </si>
  <si>
    <t>Corporate Tables</t>
  </si>
  <si>
    <t>Non-Commercial Booths @</t>
  </si>
  <si>
    <t>Non-Commercial Tables @</t>
  </si>
  <si>
    <t>Unit, etc. Tables @</t>
  </si>
  <si>
    <t>Meals, Sponsorships, Other</t>
  </si>
  <si>
    <t>OYAN Reception (direct repayment) @</t>
  </si>
  <si>
    <t>PLD Banquet @</t>
  </si>
  <si>
    <t>Lampman Award Breakfast @</t>
  </si>
  <si>
    <t>Wednesday Meals @</t>
  </si>
  <si>
    <t>Thursday/Friday Meals @</t>
  </si>
  <si>
    <t>All-Conference Banquet @</t>
  </si>
  <si>
    <t>Sponsorships @</t>
  </si>
  <si>
    <t>Break Sponsors @</t>
  </si>
  <si>
    <t>Luncheon Sponsors @</t>
  </si>
  <si>
    <t>Program/Flyer Advertising Full Page@</t>
  </si>
  <si>
    <t>Program/Flyer Advertising Half Page @</t>
  </si>
  <si>
    <t>Hotel Credit (based on extra room nights sold)</t>
  </si>
  <si>
    <t xml:space="preserve"> </t>
  </si>
  <si>
    <t>Pre-Conference Income to be disbursed</t>
  </si>
  <si>
    <t>Income total</t>
  </si>
  <si>
    <t>WEDNESDAY</t>
  </si>
  <si>
    <t>COST</t>
  </si>
  <si>
    <t>REVENUE</t>
  </si>
  <si>
    <t>Notes</t>
  </si>
  <si>
    <t>Cost per</t>
  </si>
  <si>
    <t>Measure</t>
  </si>
  <si>
    <t>UnitCount</t>
  </si>
  <si>
    <t>Cost</t>
  </si>
  <si>
    <t>Gratuity</t>
  </si>
  <si>
    <t>SubTotal</t>
  </si>
  <si>
    <t>OLA Fee</t>
  </si>
  <si>
    <t>TOTAL</t>
  </si>
  <si>
    <t>WEDNESDAY.  estimate 175 attendees</t>
  </si>
  <si>
    <t>AM BREAK 10:00 - 10:30 AM</t>
  </si>
  <si>
    <t>$    for 1/2-day attendees;       $     for full-day attendees (includes breaks/lunch/OLA fee);  Lunch ala carte = $</t>
  </si>
  <si>
    <t>Bagels</t>
  </si>
  <si>
    <t>per dozen</t>
  </si>
  <si>
    <t>Pastries</t>
  </si>
  <si>
    <t>Fruit salad (1 bowl=20-25 servings)</t>
  </si>
  <si>
    <t>per bowl</t>
  </si>
  <si>
    <t>Coffee &amp; tea</t>
  </si>
  <si>
    <t>per gallon</t>
  </si>
  <si>
    <t>SUBTOTAL</t>
  </si>
  <si>
    <t>LUNCH</t>
  </si>
  <si>
    <t>Deli sandwich buffet</t>
  </si>
  <si>
    <t>per lunch</t>
  </si>
  <si>
    <t>PM BREAK 3:00 - 3:30 PM</t>
  </si>
  <si>
    <t>Cookies &amp; Rice Krispie Treats</t>
  </si>
  <si>
    <t>Soft drinks</t>
  </si>
  <si>
    <t>consumption</t>
  </si>
  <si>
    <t>Note: Purchased 1 gal of coffee for vendors which we heard was appreciated but not sure it was all used</t>
  </si>
  <si>
    <t>per meal</t>
  </si>
  <si>
    <t>WEDNESDAY TOTAL</t>
  </si>
  <si>
    <t>THURSDAY</t>
  </si>
  <si>
    <t>Count</t>
  </si>
  <si>
    <t>THURSDAY.  Estimate 400 attendees</t>
  </si>
  <si>
    <t>AM BREAK</t>
  </si>
  <si>
    <t>Scones &amp; croissants</t>
  </si>
  <si>
    <t>PM BREAK</t>
  </si>
  <si>
    <t>Cookies &amp; rice krispie bars</t>
  </si>
  <si>
    <t>ALL-CONFERENCE RECEPTION</t>
  </si>
  <si>
    <t>antipasto display</t>
  </si>
  <si>
    <t>per person</t>
  </si>
  <si>
    <t>n/a</t>
  </si>
  <si>
    <t>Oregon cheese display</t>
  </si>
  <si>
    <t>season vegetable crudites</t>
  </si>
  <si>
    <t>Coffee &amp; tea (eliminated w/ no complaints)</t>
  </si>
  <si>
    <t>Bar</t>
  </si>
  <si>
    <t>hosted drinks</t>
  </si>
  <si>
    <t>varies</t>
  </si>
  <si>
    <t>person</t>
  </si>
  <si>
    <t>ALL-CONFERENCE BANQUET</t>
  </si>
  <si>
    <t> (15)</t>
  </si>
  <si>
    <t>THURSDAY TOTAL</t>
  </si>
  <si>
    <t>FRIDAY</t>
  </si>
  <si>
    <t>LAMPMAN AWARD BREAKFAST</t>
  </si>
  <si>
    <t>Willamette River Buffet</t>
  </si>
  <si>
    <t>OCLC BREAKFAST</t>
  </si>
  <si>
    <t>Santiam River Continental</t>
  </si>
  <si>
    <t>OCLC paid</t>
  </si>
  <si>
    <t xml:space="preserve"> Requested by OCLC: 40 Breakfast sandwiches</t>
  </si>
  <si>
    <t>each</t>
  </si>
  <si>
    <t>SCC directly</t>
  </si>
  <si>
    <t>Lunch ala carte = $</t>
  </si>
  <si>
    <t>LUNCH (bread, chocolate fudge cake &amp; NY cheesecake)</t>
  </si>
  <si>
    <t>SCC Chef Salad w/ choice of dressings</t>
  </si>
  <si>
    <t>Portabella Marsala w/ cheese on side or on table</t>
  </si>
  <si>
    <t>Focaccia Wedge w/ green salad instead of pasta</t>
  </si>
  <si>
    <t>FRIDAY TOTAL</t>
  </si>
  <si>
    <t xml:space="preserve">Additional notes: Emporia Reception ordered a hosted bar, 1 bowl of torilla chips ($50/bowl), 1 bowl pretzels ($25/bowl), 1 bowl of nuts ($30/bowl). </t>
  </si>
  <si>
    <t>Profit - Loss Summary</t>
  </si>
  <si>
    <t>Event Budget for 2015 OLA Conference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</si>
</sst>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&quot;$&quot;#,##0"/>
    <numFmt numFmtId="166" formatCode="&quot;$&quot;#,##0.000"/>
  </numFmts>
  <fonts count="3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8"/>
      <color indexed="9"/>
      <name val="Tahoma"/>
      <family val="2"/>
    </font>
    <font>
      <sz val="10"/>
      <color indexed="9"/>
      <name val="Tahoma"/>
      <family val="2"/>
    </font>
    <font>
      <sz val="10"/>
      <name val="Tahoma"/>
      <family val="2"/>
    </font>
    <font>
      <b/>
      <sz val="16"/>
      <color indexed="62"/>
      <name val="Tahoma"/>
      <family val="2"/>
    </font>
    <font>
      <b/>
      <sz val="12"/>
      <name val="Tahoma"/>
      <family val="2"/>
    </font>
    <font>
      <b/>
      <sz val="10"/>
      <name val="Tahoma"/>
      <family val="2"/>
    </font>
    <font>
      <b/>
      <sz val="9"/>
      <name val="Tahoma"/>
      <family val="2"/>
    </font>
    <font>
      <sz val="9"/>
      <name val="Tahoma"/>
      <family val="2"/>
    </font>
    <font>
      <sz val="18"/>
      <color indexed="9"/>
      <name val="Tahoma"/>
      <family val="2"/>
    </font>
    <font>
      <b/>
      <sz val="14"/>
      <color indexed="62"/>
      <name val="Tahoma"/>
      <family val="2"/>
    </font>
    <font>
      <b/>
      <sz val="16"/>
      <name val="Tahoma"/>
      <family val="2"/>
    </font>
    <font>
      <sz val="12"/>
      <name val="Tahoma"/>
      <family val="2"/>
    </font>
    <font>
      <sz val="10"/>
      <color indexed="62"/>
      <name val="Tahoma"/>
      <family val="2"/>
    </font>
    <font>
      <b/>
      <sz val="12"/>
      <color indexed="62"/>
      <name val="Tahoma"/>
      <family val="2"/>
    </font>
    <font>
      <b/>
      <sz val="9"/>
      <color indexed="9"/>
      <name val="Tahoma"/>
      <family val="2"/>
    </font>
    <font>
      <sz val="9"/>
      <color indexed="9"/>
      <name val="Tahoma"/>
      <family val="2"/>
    </font>
    <font>
      <b/>
      <sz val="10"/>
      <color indexed="62"/>
      <name val="Tahoma"/>
      <family val="2"/>
    </font>
    <font>
      <b/>
      <sz val="12"/>
      <color indexed="9"/>
      <name val="Tahoma"/>
      <family val="2"/>
    </font>
    <font>
      <sz val="11"/>
      <name val="Tahoma"/>
      <family val="2"/>
    </font>
    <font>
      <sz val="7"/>
      <name val="Tahoma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10"/>
      <color indexed="81"/>
      <name val="Tahoma"/>
      <family val="2"/>
    </font>
    <font>
      <b/>
      <sz val="10"/>
      <color indexed="81"/>
      <name val="Tahoma"/>
      <family val="2"/>
    </font>
    <font>
      <b/>
      <i/>
      <sz val="10"/>
      <name val="Tahoma"/>
      <family val="2"/>
    </font>
    <font>
      <u/>
      <sz val="9"/>
      <name val="Tahoma"/>
      <family val="2"/>
    </font>
    <font>
      <u/>
      <sz val="10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62"/>
        <bgColor indexed="22"/>
      </patternFill>
    </fill>
    <fill>
      <patternFill patternType="solid">
        <fgColor indexed="45"/>
        <bgColor indexed="22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</fills>
  <borders count="59">
    <border>
      <left/>
      <right/>
      <top/>
      <bottom/>
      <diagonal/>
    </border>
    <border>
      <left/>
      <right/>
      <top/>
      <bottom style="double">
        <color indexed="62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62"/>
      </left>
      <right style="thin">
        <color indexed="10"/>
      </right>
      <top/>
      <bottom/>
      <diagonal/>
    </border>
    <border>
      <left style="thin">
        <color indexed="62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10"/>
      </left>
      <right style="thin">
        <color indexed="10"/>
      </right>
      <top/>
      <bottom/>
      <diagonal/>
    </border>
    <border>
      <left/>
      <right/>
      <top/>
      <bottom style="thin">
        <color indexed="62"/>
      </bottom>
      <diagonal/>
    </border>
    <border>
      <left/>
      <right/>
      <top style="medium">
        <color indexed="62"/>
      </top>
      <bottom style="thin">
        <color indexed="62"/>
      </bottom>
      <diagonal/>
    </border>
    <border>
      <left style="thin">
        <color indexed="62"/>
      </left>
      <right/>
      <top style="medium">
        <color indexed="62"/>
      </top>
      <bottom style="thin">
        <color indexed="62"/>
      </bottom>
      <diagonal/>
    </border>
    <border>
      <left/>
      <right style="thin">
        <color indexed="62"/>
      </right>
      <top style="medium">
        <color indexed="62"/>
      </top>
      <bottom style="thin">
        <color indexed="62"/>
      </bottom>
      <diagonal/>
    </border>
    <border>
      <left/>
      <right/>
      <top style="medium">
        <color indexed="62"/>
      </top>
      <bottom style="medium">
        <color indexed="62"/>
      </bottom>
      <diagonal/>
    </border>
    <border>
      <left style="thin">
        <color indexed="62"/>
      </left>
      <right/>
      <top style="medium">
        <color indexed="62"/>
      </top>
      <bottom style="medium">
        <color indexed="62"/>
      </bottom>
      <diagonal/>
    </border>
    <border>
      <left/>
      <right style="thin">
        <color indexed="62"/>
      </right>
      <top style="medium">
        <color indexed="62"/>
      </top>
      <bottom style="medium">
        <color indexed="62"/>
      </bottom>
      <diagonal/>
    </border>
    <border>
      <left style="thin">
        <color indexed="48"/>
      </left>
      <right style="thin">
        <color indexed="10"/>
      </right>
      <top/>
      <bottom style="thin">
        <color indexed="62"/>
      </bottom>
      <diagonal/>
    </border>
    <border>
      <left style="thin">
        <color indexed="48"/>
      </left>
      <right style="thin">
        <color indexed="10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2"/>
      </left>
      <right style="thin">
        <color indexed="62"/>
      </right>
      <top/>
      <bottom style="thin">
        <color indexed="62"/>
      </bottom>
      <diagonal/>
    </border>
    <border>
      <left/>
      <right style="thin">
        <color indexed="10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indexed="62"/>
      </top>
      <bottom/>
      <diagonal/>
    </border>
    <border>
      <left style="thin">
        <color indexed="62"/>
      </left>
      <right style="thin">
        <color indexed="10"/>
      </right>
      <top style="thin">
        <color indexed="62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62"/>
      </left>
      <right/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10"/>
      </top>
      <bottom style="thin">
        <color indexed="62"/>
      </bottom>
      <diagonal/>
    </border>
    <border>
      <left/>
      <right/>
      <top style="thin">
        <color indexed="10"/>
      </top>
      <bottom/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5" fillId="0" borderId="0"/>
  </cellStyleXfs>
  <cellXfs count="273">
    <xf numFmtId="0" fontId="0" fillId="0" borderId="0" xfId="0"/>
    <xf numFmtId="0" fontId="5" fillId="0" borderId="0" xfId="0" applyFont="1"/>
    <xf numFmtId="0" fontId="6" fillId="0" borderId="1" xfId="0" applyFont="1" applyBorder="1"/>
    <xf numFmtId="0" fontId="5" fillId="0" borderId="1" xfId="0" applyFont="1" applyBorder="1"/>
    <xf numFmtId="0" fontId="7" fillId="0" borderId="1" xfId="0" applyFont="1" applyBorder="1"/>
    <xf numFmtId="0" fontId="8" fillId="0" borderId="0" xfId="0" applyFont="1" applyAlignment="1">
      <alignment horizontal="right"/>
    </xf>
    <xf numFmtId="0" fontId="8" fillId="0" borderId="0" xfId="0" applyFont="1"/>
    <xf numFmtId="0" fontId="10" fillId="0" borderId="0" xfId="0" applyNumberFormat="1" applyFont="1" applyFill="1" applyBorder="1" applyAlignment="1" applyProtection="1"/>
    <xf numFmtId="8" fontId="10" fillId="0" borderId="2" xfId="0" applyNumberFormat="1" applyFont="1" applyFill="1" applyBorder="1" applyAlignment="1" applyProtection="1">
      <alignment horizontal="right"/>
    </xf>
    <xf numFmtId="8" fontId="9" fillId="0" borderId="0" xfId="0" applyNumberFormat="1" applyFont="1" applyFill="1" applyBorder="1" applyAlignment="1" applyProtection="1">
      <alignment horizontal="right"/>
    </xf>
    <xf numFmtId="0" fontId="10" fillId="0" borderId="3" xfId="0" applyNumberFormat="1" applyFont="1" applyFill="1" applyBorder="1" applyAlignment="1" applyProtection="1"/>
    <xf numFmtId="0" fontId="10" fillId="0" borderId="4" xfId="0" applyNumberFormat="1" applyFont="1" applyFill="1" applyBorder="1" applyAlignment="1" applyProtection="1"/>
    <xf numFmtId="0" fontId="13" fillId="0" borderId="0" xfId="0" applyFont="1"/>
    <xf numFmtId="0" fontId="10" fillId="0" borderId="0" xfId="0" applyNumberFormat="1" applyFont="1" applyFill="1" applyBorder="1" applyAlignment="1" applyProtection="1">
      <alignment horizontal="center"/>
    </xf>
    <xf numFmtId="0" fontId="14" fillId="0" borderId="0" xfId="0" applyNumberFormat="1" applyFont="1" applyFill="1" applyBorder="1" applyAlignment="1" applyProtection="1"/>
    <xf numFmtId="0" fontId="15" fillId="0" borderId="1" xfId="0" applyFont="1" applyBorder="1"/>
    <xf numFmtId="0" fontId="16" fillId="0" borderId="1" xfId="0" applyFont="1" applyBorder="1"/>
    <xf numFmtId="0" fontId="9" fillId="0" borderId="0" xfId="0" applyNumberFormat="1" applyFont="1" applyFill="1" applyBorder="1" applyAlignment="1" applyProtection="1">
      <alignment horizontal="right"/>
    </xf>
    <xf numFmtId="0" fontId="10" fillId="0" borderId="0" xfId="0" applyNumberFormat="1" applyFont="1" applyFill="1" applyBorder="1" applyAlignment="1" applyProtection="1">
      <alignment horizontal="right"/>
    </xf>
    <xf numFmtId="8" fontId="10" fillId="0" borderId="0" xfId="0" applyNumberFormat="1" applyFont="1" applyFill="1" applyBorder="1" applyAlignment="1" applyProtection="1">
      <alignment horizontal="right"/>
    </xf>
    <xf numFmtId="8" fontId="10" fillId="0" borderId="5" xfId="0" applyNumberFormat="1" applyFont="1" applyFill="1" applyBorder="1" applyAlignment="1" applyProtection="1">
      <alignment horizontal="right"/>
    </xf>
    <xf numFmtId="8" fontId="10" fillId="0" borderId="0" xfId="0" applyNumberFormat="1" applyFont="1" applyFill="1" applyBorder="1" applyAlignment="1" applyProtection="1"/>
    <xf numFmtId="8" fontId="10" fillId="0" borderId="5" xfId="0" applyNumberFormat="1" applyFont="1" applyFill="1" applyBorder="1" applyAlignment="1" applyProtection="1"/>
    <xf numFmtId="8" fontId="9" fillId="0" borderId="0" xfId="0" applyNumberFormat="1" applyFont="1" applyFill="1" applyBorder="1" applyAlignment="1" applyProtection="1"/>
    <xf numFmtId="0" fontId="10" fillId="0" borderId="6" xfId="0" applyNumberFormat="1" applyFont="1" applyFill="1" applyBorder="1" applyAlignment="1" applyProtection="1">
      <alignment horizontal="right"/>
    </xf>
    <xf numFmtId="0" fontId="5" fillId="0" borderId="5" xfId="0" applyFont="1" applyBorder="1"/>
    <xf numFmtId="0" fontId="19" fillId="0" borderId="0" xfId="0" applyFont="1" applyAlignment="1">
      <alignment horizontal="right"/>
    </xf>
    <xf numFmtId="0" fontId="10" fillId="0" borderId="7" xfId="0" applyNumberFormat="1" applyFont="1" applyFill="1" applyBorder="1" applyAlignment="1" applyProtection="1"/>
    <xf numFmtId="0" fontId="12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8" fontId="9" fillId="2" borderId="7" xfId="0" applyNumberFormat="1" applyFont="1" applyFill="1" applyBorder="1"/>
    <xf numFmtId="8" fontId="9" fillId="2" borderId="7" xfId="0" applyNumberFormat="1" applyFont="1" applyFill="1" applyBorder="1" applyAlignment="1" applyProtection="1">
      <alignment horizontal="right"/>
    </xf>
    <xf numFmtId="0" fontId="17" fillId="3" borderId="8" xfId="0" applyNumberFormat="1" applyFont="1" applyFill="1" applyBorder="1" applyAlignment="1" applyProtection="1"/>
    <xf numFmtId="8" fontId="9" fillId="4" borderId="8" xfId="0" applyNumberFormat="1" applyFont="1" applyFill="1" applyBorder="1" applyAlignment="1" applyProtection="1">
      <alignment horizontal="right"/>
    </xf>
    <xf numFmtId="0" fontId="17" fillId="3" borderId="9" xfId="0" applyNumberFormat="1" applyFont="1" applyFill="1" applyBorder="1" applyAlignment="1" applyProtection="1"/>
    <xf numFmtId="0" fontId="18" fillId="3" borderId="8" xfId="0" applyNumberFormat="1" applyFont="1" applyFill="1" applyBorder="1" applyAlignment="1" applyProtection="1">
      <alignment horizontal="right"/>
    </xf>
    <xf numFmtId="0" fontId="18" fillId="3" borderId="10" xfId="0" applyNumberFormat="1" applyFont="1" applyFill="1" applyBorder="1" applyAlignment="1" applyProtection="1">
      <alignment horizontal="right"/>
    </xf>
    <xf numFmtId="0" fontId="17" fillId="3" borderId="11" xfId="0" applyNumberFormat="1" applyFont="1" applyFill="1" applyBorder="1" applyAlignment="1" applyProtection="1"/>
    <xf numFmtId="0" fontId="18" fillId="3" borderId="11" xfId="0" applyNumberFormat="1" applyFont="1" applyFill="1" applyBorder="1" applyAlignment="1" applyProtection="1"/>
    <xf numFmtId="8" fontId="17" fillId="3" borderId="11" xfId="0" applyNumberFormat="1" applyFont="1" applyFill="1" applyBorder="1" applyAlignment="1" applyProtection="1"/>
    <xf numFmtId="0" fontId="18" fillId="3" borderId="8" xfId="0" applyNumberFormat="1" applyFont="1" applyFill="1" applyBorder="1" applyAlignment="1" applyProtection="1"/>
    <xf numFmtId="0" fontId="20" fillId="3" borderId="9" xfId="0" applyNumberFormat="1" applyFont="1" applyFill="1" applyBorder="1" applyAlignment="1" applyProtection="1"/>
    <xf numFmtId="0" fontId="20" fillId="3" borderId="8" xfId="0" applyNumberFormat="1" applyFont="1" applyFill="1" applyBorder="1" applyAlignment="1" applyProtection="1">
      <alignment horizontal="right" vertical="center"/>
    </xf>
    <xf numFmtId="0" fontId="20" fillId="3" borderId="10" xfId="0" applyNumberFormat="1" applyFont="1" applyFill="1" applyBorder="1" applyAlignment="1" applyProtection="1">
      <alignment horizontal="right" vertical="center"/>
    </xf>
    <xf numFmtId="0" fontId="20" fillId="3" borderId="12" xfId="0" applyNumberFormat="1" applyFont="1" applyFill="1" applyBorder="1" applyAlignment="1" applyProtection="1">
      <alignment horizontal="center" wrapText="1"/>
    </xf>
    <xf numFmtId="8" fontId="20" fillId="3" borderId="11" xfId="0" applyNumberFormat="1" applyFont="1" applyFill="1" applyBorder="1" applyAlignment="1" applyProtection="1">
      <alignment vertical="center"/>
    </xf>
    <xf numFmtId="8" fontId="20" fillId="3" borderId="13" xfId="0" applyNumberFormat="1" applyFont="1" applyFill="1" applyBorder="1" applyAlignment="1" applyProtection="1">
      <alignment vertical="center"/>
    </xf>
    <xf numFmtId="0" fontId="5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0" fontId="22" fillId="0" borderId="0" xfId="0" applyNumberFormat="1" applyFont="1" applyFill="1" applyBorder="1" applyAlignment="1" applyProtection="1">
      <alignment horizontal="right"/>
    </xf>
    <xf numFmtId="0" fontId="5" fillId="0" borderId="0" xfId="0" applyFont="1" applyFill="1"/>
    <xf numFmtId="0" fontId="8" fillId="0" borderId="0" xfId="0" applyFont="1" applyFill="1" applyAlignment="1">
      <alignment horizontal="right"/>
    </xf>
    <xf numFmtId="8" fontId="10" fillId="0" borderId="7" xfId="0" applyNumberFormat="1" applyFont="1" applyFill="1" applyBorder="1" applyAlignment="1" applyProtection="1"/>
    <xf numFmtId="0" fontId="5" fillId="0" borderId="14" xfId="0" applyFont="1" applyBorder="1"/>
    <xf numFmtId="0" fontId="5" fillId="0" borderId="15" xfId="0" applyFont="1" applyBorder="1"/>
    <xf numFmtId="165" fontId="0" fillId="0" borderId="0" xfId="0" applyNumberFormat="1"/>
    <xf numFmtId="165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164" fontId="0" fillId="0" borderId="0" xfId="0" applyNumberFormat="1"/>
    <xf numFmtId="8" fontId="20" fillId="3" borderId="0" xfId="0" applyNumberFormat="1" applyFont="1" applyFill="1" applyBorder="1" applyAlignment="1" applyProtection="1">
      <alignment vertical="center"/>
    </xf>
    <xf numFmtId="8" fontId="5" fillId="0" borderId="0" xfId="0" applyNumberFormat="1" applyFont="1"/>
    <xf numFmtId="8" fontId="10" fillId="5" borderId="2" xfId="0" applyNumberFormat="1" applyFont="1" applyFill="1" applyBorder="1" applyAlignment="1" applyProtection="1">
      <alignment horizontal="right"/>
    </xf>
    <xf numFmtId="8" fontId="10" fillId="8" borderId="2" xfId="0" applyNumberFormat="1" applyFont="1" applyFill="1" applyBorder="1" applyAlignment="1" applyProtection="1">
      <alignment horizontal="right"/>
    </xf>
    <xf numFmtId="0" fontId="0" fillId="0" borderId="0" xfId="0" applyFill="1"/>
    <xf numFmtId="164" fontId="25" fillId="0" borderId="17" xfId="2" applyNumberFormat="1" applyBorder="1"/>
    <xf numFmtId="0" fontId="24" fillId="0" borderId="20" xfId="2" applyFont="1" applyBorder="1" applyAlignment="1">
      <alignment horizontal="center"/>
    </xf>
    <xf numFmtId="164" fontId="23" fillId="0" borderId="17" xfId="2" applyNumberFormat="1" applyFont="1" applyBorder="1" applyAlignment="1">
      <alignment horizontal="right"/>
    </xf>
    <xf numFmtId="164" fontId="23" fillId="0" borderId="21" xfId="2" applyNumberFormat="1" applyFont="1" applyBorder="1" applyAlignment="1">
      <alignment horizontal="right"/>
    </xf>
    <xf numFmtId="0" fontId="24" fillId="0" borderId="19" xfId="2" applyFont="1" applyBorder="1" applyAlignment="1">
      <alignment horizontal="center"/>
    </xf>
    <xf numFmtId="44" fontId="23" fillId="0" borderId="20" xfId="1" applyFont="1" applyFill="1" applyBorder="1" applyAlignment="1"/>
    <xf numFmtId="165" fontId="23" fillId="0" borderId="20" xfId="2" applyNumberFormat="1" applyFont="1" applyBorder="1"/>
    <xf numFmtId="0" fontId="0" fillId="0" borderId="0" xfId="0" applyFont="1"/>
    <xf numFmtId="0" fontId="23" fillId="0" borderId="20" xfId="2" applyFont="1" applyBorder="1" applyAlignment="1">
      <alignment horizontal="center"/>
    </xf>
    <xf numFmtId="164" fontId="23" fillId="0" borderId="23" xfId="2" applyNumberFormat="1" applyFont="1" applyBorder="1" applyAlignment="1">
      <alignment horizontal="right"/>
    </xf>
    <xf numFmtId="164" fontId="25" fillId="0" borderId="17" xfId="2" applyNumberFormat="1" applyBorder="1" applyAlignment="1">
      <alignment horizontal="right"/>
    </xf>
    <xf numFmtId="0" fontId="24" fillId="0" borderId="24" xfId="2" applyFont="1" applyBorder="1" applyAlignment="1">
      <alignment horizontal="center"/>
    </xf>
    <xf numFmtId="0" fontId="24" fillId="0" borderId="5" xfId="2" applyFont="1" applyBorder="1" applyAlignment="1">
      <alignment horizontal="center"/>
    </xf>
    <xf numFmtId="165" fontId="23" fillId="0" borderId="5" xfId="2" applyNumberFormat="1" applyFont="1" applyBorder="1"/>
    <xf numFmtId="44" fontId="23" fillId="0" borderId="5" xfId="1" applyFont="1" applyFill="1" applyBorder="1" applyAlignment="1"/>
    <xf numFmtId="0" fontId="23" fillId="0" borderId="25" xfId="2" applyFont="1" applyBorder="1" applyAlignment="1">
      <alignment horizontal="center"/>
    </xf>
    <xf numFmtId="0" fontId="25" fillId="0" borderId="26" xfId="2" applyBorder="1" applyAlignment="1">
      <alignment horizontal="center"/>
    </xf>
    <xf numFmtId="164" fontId="25" fillId="0" borderId="27" xfId="2" applyNumberFormat="1" applyFill="1" applyBorder="1"/>
    <xf numFmtId="164" fontId="23" fillId="0" borderId="17" xfId="2" applyNumberFormat="1" applyFont="1" applyBorder="1" applyAlignment="1"/>
    <xf numFmtId="164" fontId="23" fillId="0" borderId="21" xfId="2" applyNumberFormat="1" applyFont="1" applyBorder="1" applyAlignment="1"/>
    <xf numFmtId="0" fontId="5" fillId="0" borderId="0" xfId="0" applyFont="1" applyFill="1" applyAlignment="1">
      <alignment horizontal="right"/>
    </xf>
    <xf numFmtId="164" fontId="10" fillId="0" borderId="0" xfId="0" applyNumberFormat="1" applyFont="1" applyFill="1" applyBorder="1" applyAlignment="1" applyProtection="1">
      <alignment horizontal="right"/>
    </xf>
    <xf numFmtId="0" fontId="9" fillId="0" borderId="0" xfId="0" applyNumberFormat="1" applyFont="1" applyFill="1" applyBorder="1" applyAlignment="1" applyProtection="1"/>
    <xf numFmtId="8" fontId="9" fillId="2" borderId="28" xfId="0" applyNumberFormat="1" applyFont="1" applyFill="1" applyBorder="1" applyAlignment="1" applyProtection="1">
      <alignment horizontal="right"/>
    </xf>
    <xf numFmtId="0" fontId="5" fillId="0" borderId="29" xfId="0" applyFont="1" applyBorder="1"/>
    <xf numFmtId="8" fontId="0" fillId="8" borderId="2" xfId="0" applyNumberFormat="1" applyFill="1" applyBorder="1" applyAlignment="1" applyProtection="1">
      <alignment horizontal="right"/>
    </xf>
    <xf numFmtId="164" fontId="23" fillId="0" borderId="17" xfId="2" applyNumberFormat="1" applyFont="1" applyFill="1" applyBorder="1" applyAlignment="1"/>
    <xf numFmtId="164" fontId="23" fillId="0" borderId="18" xfId="2" applyNumberFormat="1" applyFont="1" applyFill="1" applyBorder="1" applyAlignment="1"/>
    <xf numFmtId="165" fontId="23" fillId="0" borderId="17" xfId="2" applyNumberFormat="1" applyFont="1" applyFill="1" applyBorder="1" applyAlignment="1"/>
    <xf numFmtId="4" fontId="23" fillId="0" borderId="17" xfId="2" applyNumberFormat="1" applyFont="1" applyFill="1" applyBorder="1" applyAlignment="1"/>
    <xf numFmtId="164" fontId="25" fillId="0" borderId="21" xfId="2" applyNumberFormat="1" applyBorder="1"/>
    <xf numFmtId="164" fontId="23" fillId="0" borderId="32" xfId="2" applyNumberFormat="1" applyFont="1" applyFill="1" applyBorder="1" applyAlignment="1"/>
    <xf numFmtId="164" fontId="23" fillId="0" borderId="30" xfId="2" applyNumberFormat="1" applyFont="1" applyFill="1" applyBorder="1" applyAlignment="1"/>
    <xf numFmtId="164" fontId="23" fillId="0" borderId="5" xfId="2" applyNumberFormat="1" applyFont="1" applyFill="1" applyBorder="1" applyAlignment="1"/>
    <xf numFmtId="0" fontId="23" fillId="0" borderId="24" xfId="2" applyFont="1" applyBorder="1" applyAlignment="1">
      <alignment horizontal="center"/>
    </xf>
    <xf numFmtId="0" fontId="23" fillId="0" borderId="5" xfId="2" applyFont="1" applyBorder="1" applyAlignment="1">
      <alignment horizontal="center"/>
    </xf>
    <xf numFmtId="164" fontId="23" fillId="0" borderId="5" xfId="2" applyNumberFormat="1" applyFont="1" applyBorder="1" applyAlignment="1"/>
    <xf numFmtId="164" fontId="23" fillId="0" borderId="5" xfId="2" applyNumberFormat="1" applyFont="1" applyBorder="1"/>
    <xf numFmtId="4" fontId="23" fillId="0" borderId="5" xfId="2" applyNumberFormat="1" applyFont="1" applyFill="1" applyBorder="1" applyAlignment="1"/>
    <xf numFmtId="164" fontId="25" fillId="0" borderId="34" xfId="2" applyNumberFormat="1" applyFill="1" applyBorder="1" applyAlignment="1"/>
    <xf numFmtId="0" fontId="23" fillId="0" borderId="24" xfId="2" applyFont="1" applyBorder="1" applyAlignment="1">
      <alignment horizontal="left"/>
    </xf>
    <xf numFmtId="0" fontId="25" fillId="10" borderId="0" xfId="0" applyFont="1" applyFill="1"/>
    <xf numFmtId="0" fontId="23" fillId="0" borderId="35" xfId="2" applyFont="1" applyBorder="1" applyAlignment="1">
      <alignment horizontal="center"/>
    </xf>
    <xf numFmtId="0" fontId="25" fillId="0" borderId="35" xfId="2" applyBorder="1" applyAlignment="1">
      <alignment horizontal="center"/>
    </xf>
    <xf numFmtId="164" fontId="23" fillId="0" borderId="35" xfId="2" applyNumberFormat="1" applyFont="1" applyBorder="1" applyAlignment="1">
      <alignment horizontal="right"/>
    </xf>
    <xf numFmtId="164" fontId="23" fillId="0" borderId="35" xfId="2" applyNumberFormat="1" applyFont="1" applyBorder="1" applyAlignment="1"/>
    <xf numFmtId="164" fontId="23" fillId="0" borderId="35" xfId="2" applyNumberFormat="1" applyFont="1" applyFill="1" applyBorder="1" applyAlignment="1">
      <alignment horizontal="right"/>
    </xf>
    <xf numFmtId="0" fontId="28" fillId="0" borderId="0" xfId="0" applyFont="1"/>
    <xf numFmtId="14" fontId="5" fillId="0" borderId="0" xfId="0" applyNumberFormat="1" applyFont="1"/>
    <xf numFmtId="164" fontId="23" fillId="13" borderId="17" xfId="2" applyNumberFormat="1" applyFont="1" applyFill="1" applyBorder="1"/>
    <xf numFmtId="164" fontId="23" fillId="0" borderId="21" xfId="2" applyNumberFormat="1" applyFont="1" applyBorder="1"/>
    <xf numFmtId="164" fontId="23" fillId="13" borderId="17" xfId="2" applyNumberFormat="1" applyFont="1" applyFill="1" applyBorder="1" applyAlignment="1">
      <alignment horizontal="right"/>
    </xf>
    <xf numFmtId="164" fontId="25" fillId="0" borderId="31" xfId="2" applyNumberFormat="1" applyFill="1" applyBorder="1" applyAlignment="1"/>
    <xf numFmtId="8" fontId="29" fillId="0" borderId="0" xfId="0" applyNumberFormat="1" applyFont="1" applyFill="1" applyBorder="1" applyAlignment="1" applyProtection="1"/>
    <xf numFmtId="8" fontId="5" fillId="0" borderId="0" xfId="0" applyNumberFormat="1" applyFont="1" applyBorder="1"/>
    <xf numFmtId="0" fontId="30" fillId="0" borderId="0" xfId="0" applyFont="1" applyFill="1" applyAlignment="1">
      <alignment horizontal="right"/>
    </xf>
    <xf numFmtId="8" fontId="9" fillId="2" borderId="0" xfId="0" applyNumberFormat="1" applyFont="1" applyFill="1" applyBorder="1" applyAlignment="1" applyProtection="1">
      <alignment horizontal="right"/>
    </xf>
    <xf numFmtId="0" fontId="5" fillId="0" borderId="7" xfId="0" applyFont="1" applyBorder="1"/>
    <xf numFmtId="164" fontId="1" fillId="0" borderId="31" xfId="2" applyNumberFormat="1" applyFont="1" applyFill="1" applyBorder="1" applyAlignment="1"/>
    <xf numFmtId="164" fontId="1" fillId="0" borderId="22" xfId="2" applyNumberFormat="1" applyFont="1" applyFill="1" applyBorder="1" applyAlignment="1"/>
    <xf numFmtId="164" fontId="23" fillId="0" borderId="5" xfId="2" applyNumberFormat="1" applyFont="1" applyBorder="1" applyAlignment="1">
      <alignment horizontal="center"/>
    </xf>
    <xf numFmtId="0" fontId="23" fillId="0" borderId="23" xfId="2" applyFont="1" applyBorder="1" applyAlignment="1">
      <alignment horizontal="center"/>
    </xf>
    <xf numFmtId="164" fontId="23" fillId="0" borderId="17" xfId="2" applyNumberFormat="1" applyFont="1" applyBorder="1"/>
    <xf numFmtId="44" fontId="23" fillId="0" borderId="17" xfId="1" applyFont="1" applyFill="1" applyBorder="1"/>
    <xf numFmtId="164" fontId="23" fillId="0" borderId="18" xfId="2" applyNumberFormat="1" applyFont="1" applyFill="1" applyBorder="1"/>
    <xf numFmtId="0" fontId="1" fillId="0" borderId="19" xfId="2" applyFont="1" applyFill="1" applyBorder="1" applyAlignment="1"/>
    <xf numFmtId="164" fontId="25" fillId="0" borderId="20" xfId="2" applyNumberFormat="1" applyFill="1" applyBorder="1" applyAlignment="1"/>
    <xf numFmtId="164" fontId="25" fillId="0" borderId="32" xfId="2" applyNumberFormat="1" applyFill="1" applyBorder="1" applyAlignment="1"/>
    <xf numFmtId="0" fontId="23" fillId="8" borderId="17" xfId="2" applyFont="1" applyFill="1" applyBorder="1" applyAlignment="1">
      <alignment horizontal="center"/>
    </xf>
    <xf numFmtId="0" fontId="23" fillId="0" borderId="20" xfId="2" applyFont="1" applyBorder="1" applyAlignment="1">
      <alignment horizontal="center" vertical="center"/>
    </xf>
    <xf numFmtId="165" fontId="23" fillId="0" borderId="47" xfId="2" applyNumberFormat="1" applyFont="1" applyBorder="1" applyAlignment="1">
      <alignment horizontal="center"/>
    </xf>
    <xf numFmtId="0" fontId="23" fillId="0" borderId="47" xfId="2" applyFont="1" applyBorder="1" applyAlignment="1">
      <alignment horizontal="center"/>
    </xf>
    <xf numFmtId="44" fontId="23" fillId="0" borderId="47" xfId="1" applyFont="1" applyFill="1" applyBorder="1" applyAlignment="1">
      <alignment horizontal="center"/>
    </xf>
    <xf numFmtId="164" fontId="23" fillId="0" borderId="48" xfId="2" applyNumberFormat="1" applyFont="1" applyFill="1" applyBorder="1" applyAlignment="1">
      <alignment horizontal="center"/>
    </xf>
    <xf numFmtId="164" fontId="23" fillId="0" borderId="0" xfId="0" applyNumberFormat="1" applyFont="1" applyBorder="1"/>
    <xf numFmtId="0" fontId="23" fillId="0" borderId="25" xfId="2" applyFont="1" applyFill="1" applyBorder="1" applyAlignment="1">
      <alignment horizontal="left"/>
    </xf>
    <xf numFmtId="0" fontId="23" fillId="0" borderId="0" xfId="2" applyFont="1" applyFill="1" applyBorder="1" applyAlignment="1">
      <alignment horizontal="center"/>
    </xf>
    <xf numFmtId="165" fontId="23" fillId="0" borderId="0" xfId="2" applyNumberFormat="1" applyFont="1" applyFill="1" applyBorder="1" applyAlignment="1"/>
    <xf numFmtId="44" fontId="23" fillId="0" borderId="0" xfId="1" applyFont="1" applyFill="1" applyBorder="1" applyAlignment="1">
      <alignment horizontal="right"/>
    </xf>
    <xf numFmtId="164" fontId="23" fillId="0" borderId="0" xfId="2" applyNumberFormat="1" applyFont="1" applyFill="1" applyBorder="1" applyAlignment="1">
      <alignment horizontal="right"/>
    </xf>
    <xf numFmtId="0" fontId="0" fillId="0" borderId="0" xfId="0" applyFill="1" applyBorder="1"/>
    <xf numFmtId="164" fontId="23" fillId="0" borderId="0" xfId="2" applyNumberFormat="1" applyFont="1" applyBorder="1" applyAlignment="1">
      <alignment horizontal="center"/>
    </xf>
    <xf numFmtId="164" fontId="5" fillId="0" borderId="0" xfId="0" applyNumberFormat="1" applyFont="1"/>
    <xf numFmtId="0" fontId="5" fillId="0" borderId="49" xfId="0" applyFont="1" applyBorder="1"/>
    <xf numFmtId="0" fontId="10" fillId="0" borderId="50" xfId="0" applyNumberFormat="1" applyFont="1" applyFill="1" applyBorder="1" applyAlignment="1" applyProtection="1"/>
    <xf numFmtId="8" fontId="10" fillId="0" borderId="51" xfId="0" applyNumberFormat="1" applyFont="1" applyFill="1" applyBorder="1" applyAlignment="1" applyProtection="1">
      <alignment horizontal="right"/>
    </xf>
    <xf numFmtId="8" fontId="10" fillId="5" borderId="51" xfId="0" applyNumberFormat="1" applyFont="1" applyFill="1" applyBorder="1" applyAlignment="1" applyProtection="1">
      <alignment horizontal="right"/>
    </xf>
    <xf numFmtId="8" fontId="9" fillId="0" borderId="51" xfId="0" applyNumberFormat="1" applyFont="1" applyFill="1" applyBorder="1" applyAlignment="1" applyProtection="1">
      <alignment horizontal="right"/>
    </xf>
    <xf numFmtId="8" fontId="9" fillId="5" borderId="51" xfId="0" applyNumberFormat="1" applyFont="1" applyFill="1" applyBorder="1" applyAlignment="1" applyProtection="1">
      <alignment horizontal="right"/>
    </xf>
    <xf numFmtId="8" fontId="8" fillId="0" borderId="51" xfId="0" applyNumberFormat="1" applyFont="1" applyBorder="1"/>
    <xf numFmtId="8" fontId="5" fillId="0" borderId="51" xfId="0" applyNumberFormat="1" applyFont="1" applyBorder="1"/>
    <xf numFmtId="0" fontId="9" fillId="0" borderId="52" xfId="0" applyNumberFormat="1" applyFont="1" applyFill="1" applyBorder="1" applyAlignment="1" applyProtection="1"/>
    <xf numFmtId="8" fontId="9" fillId="2" borderId="53" xfId="0" applyNumberFormat="1" applyFont="1" applyFill="1" applyBorder="1"/>
    <xf numFmtId="8" fontId="10" fillId="8" borderId="51" xfId="0" applyNumberFormat="1" applyFont="1" applyFill="1" applyBorder="1" applyAlignment="1" applyProtection="1">
      <alignment horizontal="right"/>
    </xf>
    <xf numFmtId="8" fontId="9" fillId="2" borderId="53" xfId="0" applyNumberFormat="1" applyFont="1" applyFill="1" applyBorder="1" applyAlignment="1" applyProtection="1">
      <alignment horizontal="right"/>
    </xf>
    <xf numFmtId="8" fontId="9" fillId="5" borderId="54" xfId="0" applyNumberFormat="1" applyFont="1" applyFill="1" applyBorder="1" applyAlignment="1" applyProtection="1">
      <alignment horizontal="right"/>
    </xf>
    <xf numFmtId="0" fontId="21" fillId="0" borderId="55" xfId="0" applyNumberFormat="1" applyFont="1" applyFill="1" applyBorder="1" applyAlignment="1" applyProtection="1"/>
    <xf numFmtId="8" fontId="21" fillId="0" borderId="55" xfId="0" applyNumberFormat="1" applyFont="1" applyFill="1" applyBorder="1" applyAlignment="1" applyProtection="1"/>
    <xf numFmtId="8" fontId="21" fillId="0" borderId="56" xfId="0" applyNumberFormat="1" applyFont="1" applyFill="1" applyBorder="1" applyAlignment="1" applyProtection="1"/>
    <xf numFmtId="0" fontId="10" fillId="0" borderId="51" xfId="0" applyNumberFormat="1" applyFont="1" applyFill="1" applyBorder="1" applyAlignment="1" applyProtection="1">
      <alignment horizontal="right"/>
    </xf>
    <xf numFmtId="0" fontId="10" fillId="6" borderId="51" xfId="0" applyNumberFormat="1" applyFont="1" applyFill="1" applyBorder="1" applyAlignment="1" applyProtection="1">
      <alignment horizontal="right"/>
    </xf>
    <xf numFmtId="8" fontId="10" fillId="0" borderId="51" xfId="0" applyNumberFormat="1" applyFont="1" applyFill="1" applyBorder="1" applyAlignment="1" applyProtection="1"/>
    <xf numFmtId="0" fontId="9" fillId="0" borderId="51" xfId="0" applyNumberFormat="1" applyFont="1" applyFill="1" applyBorder="1" applyAlignment="1" applyProtection="1">
      <alignment horizontal="right"/>
    </xf>
    <xf numFmtId="0" fontId="10" fillId="0" borderId="51" xfId="0" applyNumberFormat="1" applyFont="1" applyFill="1" applyBorder="1" applyAlignment="1" applyProtection="1"/>
    <xf numFmtId="0" fontId="10" fillId="6" borderId="51" xfId="0" applyNumberFormat="1" applyFont="1" applyFill="1" applyBorder="1" applyAlignment="1" applyProtection="1"/>
    <xf numFmtId="0" fontId="10" fillId="0" borderId="57" xfId="0" applyNumberFormat="1" applyFont="1" applyFill="1" applyBorder="1" applyAlignment="1" applyProtection="1">
      <alignment horizontal="right"/>
    </xf>
    <xf numFmtId="0" fontId="10" fillId="9" borderId="51" xfId="0" applyNumberFormat="1" applyFont="1" applyFill="1" applyBorder="1" applyAlignment="1" applyProtection="1">
      <alignment horizontal="right"/>
    </xf>
    <xf numFmtId="164" fontId="10" fillId="0" borderId="51" xfId="0" applyNumberFormat="1" applyFont="1" applyFill="1" applyBorder="1" applyAlignment="1" applyProtection="1"/>
    <xf numFmtId="0" fontId="10" fillId="5" borderId="51" xfId="0" applyNumberFormat="1" applyFont="1" applyFill="1" applyBorder="1" applyAlignment="1" applyProtection="1"/>
    <xf numFmtId="0" fontId="1" fillId="0" borderId="16" xfId="2" applyFont="1" applyBorder="1" applyAlignment="1">
      <alignment horizontal="left"/>
    </xf>
    <xf numFmtId="44" fontId="1" fillId="0" borderId="17" xfId="1" applyFont="1" applyBorder="1" applyAlignment="1">
      <alignment horizontal="right"/>
    </xf>
    <xf numFmtId="0" fontId="1" fillId="0" borderId="17" xfId="2" applyFont="1" applyBorder="1" applyAlignment="1">
      <alignment horizontal="right"/>
    </xf>
    <xf numFmtId="0" fontId="1" fillId="8" borderId="17" xfId="2" applyFont="1" applyFill="1" applyBorder="1" applyAlignment="1">
      <alignment horizontal="right"/>
    </xf>
    <xf numFmtId="164" fontId="1" fillId="0" borderId="17" xfId="2" applyNumberFormat="1" applyFont="1" applyBorder="1" applyAlignment="1">
      <alignment horizontal="right"/>
    </xf>
    <xf numFmtId="164" fontId="1" fillId="0" borderId="17" xfId="2" applyNumberFormat="1" applyFont="1" applyBorder="1"/>
    <xf numFmtId="8" fontId="1" fillId="0" borderId="17" xfId="1" applyNumberFormat="1" applyFont="1" applyFill="1" applyBorder="1"/>
    <xf numFmtId="164" fontId="1" fillId="0" borderId="18" xfId="2" applyNumberFormat="1" applyFont="1" applyFill="1" applyBorder="1"/>
    <xf numFmtId="44" fontId="1" fillId="0" borderId="17" xfId="1" applyFont="1" applyFill="1" applyBorder="1"/>
    <xf numFmtId="0" fontId="1" fillId="0" borderId="19" xfId="2" applyFont="1" applyBorder="1" applyAlignment="1">
      <alignment horizontal="left"/>
    </xf>
    <xf numFmtId="44" fontId="1" fillId="0" borderId="20" xfId="1" applyFont="1" applyBorder="1" applyAlignment="1">
      <alignment horizontal="right"/>
    </xf>
    <xf numFmtId="0" fontId="1" fillId="0" borderId="20" xfId="2" applyFont="1" applyBorder="1" applyAlignment="1">
      <alignment horizontal="right"/>
    </xf>
    <xf numFmtId="0" fontId="1" fillId="8" borderId="20" xfId="2" applyFont="1" applyFill="1" applyBorder="1" applyAlignment="1">
      <alignment horizontal="right"/>
    </xf>
    <xf numFmtId="164" fontId="23" fillId="0" borderId="20" xfId="2" applyNumberFormat="1" applyFont="1" applyBorder="1"/>
    <xf numFmtId="0" fontId="1" fillId="0" borderId="16" xfId="2" applyFont="1" applyFill="1" applyBorder="1" applyAlignment="1">
      <alignment horizontal="left"/>
    </xf>
    <xf numFmtId="44" fontId="1" fillId="0" borderId="17" xfId="1" applyFont="1" applyFill="1" applyBorder="1" applyAlignment="1">
      <alignment horizontal="right"/>
    </xf>
    <xf numFmtId="3" fontId="1" fillId="8" borderId="17" xfId="2" applyNumberFormat="1" applyFont="1" applyFill="1" applyBorder="1" applyAlignment="1">
      <alignment horizontal="right"/>
    </xf>
    <xf numFmtId="165" fontId="23" fillId="0" borderId="20" xfId="2" applyNumberFormat="1" applyFont="1" applyFill="1" applyBorder="1" applyAlignment="1"/>
    <xf numFmtId="0" fontId="1" fillId="0" borderId="17" xfId="2" applyFont="1" applyBorder="1" applyAlignment="1">
      <alignment horizontal="right" shrinkToFit="1"/>
    </xf>
    <xf numFmtId="0" fontId="1" fillId="0" borderId="20" xfId="2" applyFont="1" applyBorder="1" applyAlignment="1">
      <alignment horizontal="right" shrinkToFit="1"/>
    </xf>
    <xf numFmtId="0" fontId="1" fillId="0" borderId="19" xfId="2" applyFont="1" applyFill="1" applyBorder="1" applyAlignment="1">
      <alignment horizontal="left"/>
    </xf>
    <xf numFmtId="44" fontId="1" fillId="0" borderId="20" xfId="1" applyFont="1" applyFill="1" applyBorder="1" applyAlignment="1">
      <alignment horizontal="right"/>
    </xf>
    <xf numFmtId="44" fontId="1" fillId="0" borderId="26" xfId="1" applyFont="1" applyFill="1" applyBorder="1" applyAlignment="1">
      <alignment horizontal="right"/>
    </xf>
    <xf numFmtId="0" fontId="1" fillId="0" borderId="26" xfId="2" applyFont="1" applyBorder="1" applyAlignment="1">
      <alignment horizontal="right"/>
    </xf>
    <xf numFmtId="0" fontId="1" fillId="8" borderId="26" xfId="2" applyFont="1" applyFill="1" applyBorder="1" applyAlignment="1">
      <alignment horizontal="right"/>
    </xf>
    <xf numFmtId="0" fontId="1" fillId="0" borderId="0" xfId="2" applyFont="1" applyFill="1" applyBorder="1" applyAlignment="1">
      <alignment horizontal="center"/>
    </xf>
    <xf numFmtId="164" fontId="1" fillId="0" borderId="45" xfId="2" applyNumberFormat="1" applyFont="1" applyFill="1" applyBorder="1"/>
    <xf numFmtId="164" fontId="1" fillId="0" borderId="0" xfId="2" applyNumberFormat="1" applyFont="1" applyFill="1" applyBorder="1"/>
    <xf numFmtId="0" fontId="1" fillId="10" borderId="0" xfId="0" applyFont="1" applyFill="1"/>
    <xf numFmtId="0" fontId="1" fillId="0" borderId="0" xfId="0" applyFont="1" applyFill="1"/>
    <xf numFmtId="0" fontId="1" fillId="10" borderId="19" xfId="2" applyFont="1" applyFill="1" applyBorder="1" applyAlignment="1"/>
    <xf numFmtId="0" fontId="1" fillId="10" borderId="20" xfId="2" applyFont="1" applyFill="1" applyBorder="1" applyAlignment="1"/>
    <xf numFmtId="164" fontId="1" fillId="10" borderId="20" xfId="2" applyNumberFormat="1" applyFont="1" applyFill="1" applyBorder="1" applyAlignment="1"/>
    <xf numFmtId="8" fontId="1" fillId="0" borderId="17" xfId="1" applyNumberFormat="1" applyFont="1" applyBorder="1" applyAlignment="1">
      <alignment horizontal="right"/>
    </xf>
    <xf numFmtId="0" fontId="1" fillId="0" borderId="16" xfId="2" applyFont="1" applyBorder="1" applyAlignment="1">
      <alignment horizontal="right"/>
    </xf>
    <xf numFmtId="165" fontId="0" fillId="0" borderId="20" xfId="0" applyNumberFormat="1" applyBorder="1"/>
    <xf numFmtId="0" fontId="1" fillId="0" borderId="24" xfId="2" applyFont="1" applyBorder="1" applyAlignment="1">
      <alignment horizontal="left"/>
    </xf>
    <xf numFmtId="164" fontId="1" fillId="0" borderId="5" xfId="2" applyNumberFormat="1" applyFont="1" applyBorder="1" applyAlignment="1">
      <alignment horizontal="center"/>
    </xf>
    <xf numFmtId="164" fontId="1" fillId="0" borderId="5" xfId="2" applyNumberFormat="1" applyFont="1" applyBorder="1" applyAlignment="1"/>
    <xf numFmtId="164" fontId="1" fillId="0" borderId="5" xfId="2" applyNumberFormat="1" applyFont="1" applyBorder="1"/>
    <xf numFmtId="165" fontId="1" fillId="0" borderId="20" xfId="0" applyNumberFormat="1" applyFont="1" applyBorder="1"/>
    <xf numFmtId="164" fontId="1" fillId="0" borderId="5" xfId="2" applyNumberFormat="1" applyFont="1" applyFill="1" applyBorder="1" applyAlignment="1"/>
    <xf numFmtId="164" fontId="1" fillId="11" borderId="5" xfId="2" applyNumberFormat="1" applyFont="1" applyFill="1" applyBorder="1" applyAlignment="1"/>
    <xf numFmtId="164" fontId="1" fillId="11" borderId="5" xfId="2" applyNumberFormat="1" applyFont="1" applyFill="1" applyBorder="1"/>
    <xf numFmtId="0" fontId="23" fillId="0" borderId="19" xfId="2" applyFont="1" applyBorder="1" applyAlignment="1">
      <alignment horizontal="center"/>
    </xf>
    <xf numFmtId="0" fontId="23" fillId="0" borderId="19" xfId="2" applyFont="1" applyFill="1" applyBorder="1" applyAlignment="1"/>
    <xf numFmtId="0" fontId="25" fillId="0" borderId="20" xfId="2" applyFill="1" applyBorder="1" applyAlignment="1"/>
    <xf numFmtId="0" fontId="25" fillId="0" borderId="32" xfId="2" applyFill="1" applyBorder="1" applyAlignment="1"/>
    <xf numFmtId="164" fontId="25" fillId="0" borderId="22" xfId="2" applyNumberFormat="1" applyFill="1" applyBorder="1" applyAlignment="1"/>
    <xf numFmtId="164" fontId="1" fillId="0" borderId="31" xfId="2" applyNumberFormat="1" applyFont="1" applyFill="1" applyBorder="1" applyAlignment="1">
      <alignment vertical="top" wrapText="1"/>
    </xf>
    <xf numFmtId="164" fontId="25" fillId="0" borderId="22" xfId="2" applyNumberFormat="1" applyFill="1" applyBorder="1" applyAlignment="1">
      <alignment vertical="top" wrapText="1"/>
    </xf>
    <xf numFmtId="164" fontId="25" fillId="0" borderId="33" xfId="2" applyNumberFormat="1" applyFill="1" applyBorder="1" applyAlignment="1">
      <alignment vertical="top" wrapText="1"/>
    </xf>
    <xf numFmtId="0" fontId="23" fillId="0" borderId="24" xfId="2" applyFont="1" applyFill="1" applyBorder="1" applyAlignment="1"/>
    <xf numFmtId="0" fontId="25" fillId="0" borderId="5" xfId="2" applyFill="1" applyBorder="1" applyAlignment="1"/>
    <xf numFmtId="0" fontId="25" fillId="0" borderId="30" xfId="2" applyFill="1" applyBorder="1" applyAlignment="1"/>
    <xf numFmtId="164" fontId="25" fillId="0" borderId="33" xfId="2" applyNumberFormat="1" applyFill="1" applyBorder="1" applyAlignment="1"/>
    <xf numFmtId="0" fontId="3" fillId="7" borderId="0" xfId="0" applyFont="1" applyFill="1" applyAlignment="1">
      <alignment horizontal="center" vertical="center"/>
    </xf>
    <xf numFmtId="0" fontId="4" fillId="7" borderId="0" xfId="0" applyFont="1" applyFill="1" applyAlignment="1">
      <alignment horizontal="center" vertical="center"/>
    </xf>
    <xf numFmtId="0" fontId="4" fillId="7" borderId="0" xfId="0" applyFont="1" applyFill="1" applyAlignment="1">
      <alignment vertical="center"/>
    </xf>
    <xf numFmtId="0" fontId="11" fillId="7" borderId="0" xfId="0" applyFont="1" applyFill="1" applyAlignment="1">
      <alignment horizontal="center" vertical="center"/>
    </xf>
    <xf numFmtId="0" fontId="9" fillId="0" borderId="57" xfId="0" applyNumberFormat="1" applyFont="1" applyFill="1" applyBorder="1" applyAlignment="1" applyProtection="1">
      <alignment horizontal="center"/>
    </xf>
    <xf numFmtId="0" fontId="9" fillId="0" borderId="58" xfId="0" applyNumberFormat="1" applyFont="1" applyFill="1" applyBorder="1" applyAlignment="1" applyProtection="1">
      <alignment horizontal="center"/>
    </xf>
    <xf numFmtId="0" fontId="23" fillId="0" borderId="24" xfId="2" applyFont="1" applyFill="1" applyBorder="1" applyAlignment="1"/>
    <xf numFmtId="0" fontId="25" fillId="0" borderId="5" xfId="2" applyFill="1" applyBorder="1" applyAlignment="1"/>
    <xf numFmtId="0" fontId="25" fillId="0" borderId="30" xfId="2" applyFill="1" applyBorder="1" applyAlignment="1"/>
    <xf numFmtId="0" fontId="23" fillId="0" borderId="19" xfId="2" applyFont="1" applyFill="1" applyBorder="1" applyAlignment="1"/>
    <xf numFmtId="0" fontId="25" fillId="0" borderId="20" xfId="2" applyFill="1" applyBorder="1" applyAlignment="1"/>
    <xf numFmtId="0" fontId="25" fillId="0" borderId="32" xfId="2" applyFill="1" applyBorder="1" applyAlignment="1"/>
    <xf numFmtId="164" fontId="25" fillId="0" borderId="22" xfId="2" applyNumberFormat="1" applyFill="1" applyBorder="1" applyAlignment="1"/>
    <xf numFmtId="0" fontId="25" fillId="0" borderId="22" xfId="2" applyFill="1" applyBorder="1" applyAlignment="1"/>
    <xf numFmtId="0" fontId="23" fillId="12" borderId="36" xfId="2" applyFont="1" applyFill="1" applyBorder="1" applyAlignment="1">
      <alignment horizontal="center"/>
    </xf>
    <xf numFmtId="165" fontId="23" fillId="12" borderId="37" xfId="2" applyNumberFormat="1" applyFont="1" applyFill="1" applyBorder="1" applyAlignment="1">
      <alignment horizontal="center"/>
    </xf>
    <xf numFmtId="0" fontId="23" fillId="12" borderId="37" xfId="2" applyFont="1" applyFill="1" applyBorder="1" applyAlignment="1">
      <alignment horizontal="center"/>
    </xf>
    <xf numFmtId="0" fontId="25" fillId="12" borderId="43" xfId="2" applyFill="1" applyBorder="1" applyAlignment="1"/>
    <xf numFmtId="165" fontId="23" fillId="0" borderId="38" xfId="2" applyNumberFormat="1" applyFont="1" applyFill="1" applyBorder="1" applyAlignment="1">
      <alignment horizontal="center"/>
    </xf>
    <xf numFmtId="165" fontId="23" fillId="0" borderId="39" xfId="2" applyNumberFormat="1" applyFont="1" applyFill="1" applyBorder="1" applyAlignment="1">
      <alignment horizontal="center"/>
    </xf>
    <xf numFmtId="166" fontId="1" fillId="0" borderId="22" xfId="2" applyNumberFormat="1" applyFont="1" applyFill="1" applyBorder="1" applyAlignment="1">
      <alignment vertical="top" wrapText="1"/>
    </xf>
    <xf numFmtId="166" fontId="25" fillId="0" borderId="22" xfId="2" applyNumberFormat="1" applyFill="1" applyBorder="1" applyAlignment="1">
      <alignment vertical="top" wrapText="1"/>
    </xf>
    <xf numFmtId="166" fontId="25" fillId="0" borderId="33" xfId="2" applyNumberFormat="1" applyFill="1" applyBorder="1" applyAlignment="1">
      <alignment vertical="top" wrapText="1"/>
    </xf>
    <xf numFmtId="0" fontId="23" fillId="0" borderId="24" xfId="2" applyFont="1" applyBorder="1" applyAlignment="1"/>
    <xf numFmtId="0" fontId="25" fillId="0" borderId="5" xfId="2" applyBorder="1" applyAlignment="1"/>
    <xf numFmtId="0" fontId="25" fillId="0" borderId="30" xfId="2" applyBorder="1" applyAlignment="1"/>
    <xf numFmtId="164" fontId="1" fillId="0" borderId="31" xfId="2" applyNumberFormat="1" applyFont="1" applyFill="1" applyBorder="1" applyAlignment="1">
      <alignment vertical="top" wrapText="1"/>
    </xf>
    <xf numFmtId="164" fontId="25" fillId="0" borderId="22" xfId="2" applyNumberFormat="1" applyFill="1" applyBorder="1" applyAlignment="1">
      <alignment vertical="top" wrapText="1"/>
    </xf>
    <xf numFmtId="164" fontId="25" fillId="0" borderId="33" xfId="2" applyNumberFormat="1" applyFill="1" applyBorder="1" applyAlignment="1">
      <alignment vertical="top" wrapText="1"/>
    </xf>
    <xf numFmtId="0" fontId="23" fillId="12" borderId="44" xfId="2" applyFont="1" applyFill="1" applyBorder="1" applyAlignment="1">
      <alignment horizontal="center"/>
    </xf>
    <xf numFmtId="0" fontId="23" fillId="12" borderId="45" xfId="2" applyFont="1" applyFill="1" applyBorder="1" applyAlignment="1">
      <alignment horizontal="center"/>
    </xf>
    <xf numFmtId="0" fontId="23" fillId="12" borderId="46" xfId="2" applyFont="1" applyFill="1" applyBorder="1" applyAlignment="1">
      <alignment horizontal="center"/>
    </xf>
    <xf numFmtId="164" fontId="23" fillId="0" borderId="31" xfId="2" applyNumberFormat="1" applyFont="1" applyFill="1" applyBorder="1" applyAlignment="1">
      <alignment horizontal="center" wrapText="1"/>
    </xf>
    <xf numFmtId="164" fontId="23" fillId="0" borderId="22" xfId="2" applyNumberFormat="1" applyFont="1" applyFill="1" applyBorder="1" applyAlignment="1">
      <alignment horizontal="center" wrapText="1"/>
    </xf>
    <xf numFmtId="164" fontId="25" fillId="0" borderId="33" xfId="2" applyNumberFormat="1" applyFill="1" applyBorder="1" applyAlignment="1"/>
    <xf numFmtId="0" fontId="23" fillId="0" borderId="36" xfId="2" applyFont="1" applyBorder="1" applyAlignment="1">
      <alignment horizontal="center"/>
    </xf>
    <xf numFmtId="0" fontId="25" fillId="0" borderId="40" xfId="2" applyBorder="1" applyAlignment="1"/>
    <xf numFmtId="165" fontId="23" fillId="0" borderId="38" xfId="2" applyNumberFormat="1" applyFont="1" applyBorder="1" applyAlignment="1">
      <alignment horizontal="center"/>
    </xf>
    <xf numFmtId="0" fontId="25" fillId="0" borderId="41" xfId="2" applyBorder="1" applyAlignment="1"/>
    <xf numFmtId="0" fontId="25" fillId="0" borderId="42" xfId="2" applyBorder="1" applyAlignment="1"/>
    <xf numFmtId="0" fontId="23" fillId="0" borderId="19" xfId="2" applyFont="1" applyBorder="1" applyAlignment="1">
      <alignment horizontal="center"/>
    </xf>
    <xf numFmtId="0" fontId="0" fillId="0" borderId="20" xfId="0" applyBorder="1" applyAlignment="1"/>
    <xf numFmtId="0" fontId="0" fillId="0" borderId="32" xfId="0" applyBorder="1" applyAlignment="1"/>
    <xf numFmtId="0" fontId="25" fillId="0" borderId="33" xfId="2" applyFill="1" applyBorder="1" applyAlignment="1"/>
  </cellXfs>
  <cellStyles count="3">
    <cellStyle name="Currency" xfId="1" builtinId="4"/>
    <cellStyle name="Normal" xfId="0" builtinId="0"/>
    <cellStyle name="Normal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EAEAEA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7795CB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9" Type="http://schemas.openxmlformats.org/officeDocument/2006/relationships/customXml" Target="../customXml/item1.xml"/><Relationship Id="rId10" Type="http://schemas.openxmlformats.org/officeDocument/2006/relationships/customXml" Target="../customXml/item2.xml"/><Relationship Id="rId11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71714922049"/>
          <c:y val="0.0846906884458477"/>
          <c:w val="0.489977728285078"/>
          <c:h val="0.7817602010385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'Profit - Loss Summary'!$A$6</c:f>
              <c:strCache>
                <c:ptCount val="1"/>
                <c:pt idx="0">
                  <c:v>Total income</c:v>
                </c:pt>
              </c:strCache>
            </c:strRef>
          </c:tx>
          <c:spPr>
            <a:solidFill>
              <a:srgbClr val="7795CB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'Profit - Loss Summary'!$B$5:$C$5</c:f>
              <c:strCache>
                <c:ptCount val="2"/>
                <c:pt idx="0">
                  <c:v>Estimated</c:v>
                </c:pt>
                <c:pt idx="1">
                  <c:v>Actual</c:v>
                </c:pt>
              </c:strCache>
            </c:strRef>
          </c:cat>
          <c:val>
            <c:numRef>
              <c:f>'Profit - Loss Summary'!$B$6:$C$6</c:f>
              <c:numCache>
                <c:formatCode>"$"#,##0.00_);[Red]\("$"#,##0.00\)</c:formatCode>
                <c:ptCount val="2"/>
                <c:pt idx="0">
                  <c:v>85602.0</c:v>
                </c:pt>
                <c:pt idx="1">
                  <c:v>0.0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98-4BD5-8C80-3CFBF2ECA364}"/>
            </c:ext>
          </c:extLst>
        </c:ser>
        <c:ser>
          <c:idx val="1"/>
          <c:order val="1"/>
          <c:tx>
            <c:strRef>
              <c:f>'Profit - Loss Summary'!$A$7</c:f>
              <c:strCache>
                <c:ptCount val="1"/>
                <c:pt idx="0">
                  <c:v>Total expenses</c:v>
                </c:pt>
              </c:strCache>
            </c:strRef>
          </c:tx>
          <c:spPr>
            <a:solidFill>
              <a:srgbClr val="FFCC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'Profit - Loss Summary'!$B$5:$C$5</c:f>
              <c:strCache>
                <c:ptCount val="2"/>
                <c:pt idx="0">
                  <c:v>Estimated</c:v>
                </c:pt>
                <c:pt idx="1">
                  <c:v>Actual</c:v>
                </c:pt>
              </c:strCache>
            </c:strRef>
          </c:cat>
          <c:val>
            <c:numRef>
              <c:f>'Profit - Loss Summary'!$B$7:$C$7</c:f>
              <c:numCache>
                <c:formatCode>"$"#,##0.00_);[Red]\("$"#,##0.00\)</c:formatCode>
                <c:ptCount val="2"/>
                <c:pt idx="0">
                  <c:v>68615.25</c:v>
                </c:pt>
                <c:pt idx="1">
                  <c:v>0.0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798-4BD5-8C80-3CFBF2ECA3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6701848"/>
        <c:axId val="2094839704"/>
      </c:barChart>
      <c:catAx>
        <c:axId val="2096701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948397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948397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&quot;$&quot;#,##0.00_);[Red]\(&quot;$&quot;#,##0.0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9670184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41648106904232"/>
          <c:y val="0.407166807732095"/>
          <c:w val="0.240534521158129"/>
          <c:h val="0.14006548855660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9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66CC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400050</xdr:colOff>
      <xdr:row>2</xdr:row>
      <xdr:rowOff>180975</xdr:rowOff>
    </xdr:from>
    <xdr:to>
      <xdr:col>7</xdr:col>
      <xdr:colOff>0</xdr:colOff>
      <xdr:row>19</xdr:row>
      <xdr:rowOff>38100</xdr:rowOff>
    </xdr:to>
    <xdr:graphicFrame macro="">
      <xdr:nvGraphicFramePr>
        <xdr:cNvPr id="3340" name="Chart 1">
          <a:extLst>
            <a:ext uri="{FF2B5EF4-FFF2-40B4-BE49-F238E27FC236}">
              <a16:creationId xmlns="" xmlns:a16="http://schemas.microsoft.com/office/drawing/2014/main" id="{00000000-0008-0000-0400-00000C0D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Relationship Id="rId2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3.vml"/><Relationship Id="rId2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indexed="10"/>
    <pageSetUpPr fitToPage="1"/>
  </sheetPr>
  <dimension ref="A1:H41"/>
  <sheetViews>
    <sheetView showGridLines="0" zoomScale="90" zoomScaleNormal="90" zoomScalePageLayoutView="90" workbookViewId="0">
      <selection sqref="A1:G1"/>
    </sheetView>
  </sheetViews>
  <sheetFormatPr baseColWidth="10" defaultColWidth="9.1640625" defaultRowHeight="13" x14ac:dyDescent="0"/>
  <cols>
    <col min="1" max="1" width="30.6640625" style="1" customWidth="1"/>
    <col min="2" max="2" width="15.33203125" style="1" customWidth="1"/>
    <col min="3" max="3" width="16.6640625" style="1" bestFit="1" customWidth="1"/>
    <col min="4" max="4" width="3.5" style="1" customWidth="1"/>
    <col min="5" max="5" width="30.6640625" style="1" customWidth="1"/>
    <col min="6" max="7" width="15.33203125" style="1" customWidth="1"/>
    <col min="8" max="9" width="12.6640625" style="1" customWidth="1"/>
    <col min="10" max="16384" width="9.1640625" style="1"/>
  </cols>
  <sheetData>
    <row r="1" spans="1:8" ht="21" customHeight="1">
      <c r="A1" s="229" t="s">
        <v>157</v>
      </c>
      <c r="B1" s="230"/>
      <c r="C1" s="230"/>
      <c r="D1" s="231"/>
      <c r="E1" s="231"/>
      <c r="F1" s="231"/>
      <c r="G1" s="231"/>
    </row>
    <row r="2" spans="1:8" ht="17.25" customHeight="1" thickBot="1">
      <c r="A2" s="2" t="s">
        <v>0</v>
      </c>
      <c r="B2" s="3"/>
      <c r="C2" s="3"/>
      <c r="D2" s="4"/>
      <c r="E2" s="3"/>
      <c r="F2" s="3"/>
      <c r="G2" s="4"/>
    </row>
    <row r="3" spans="1:8" ht="12" customHeight="1" thickTop="1" thickBot="1">
      <c r="F3" s="5" t="s">
        <v>1</v>
      </c>
      <c r="G3" s="5" t="s">
        <v>2</v>
      </c>
    </row>
    <row r="4" spans="1:8">
      <c r="A4" s="32" t="s">
        <v>3</v>
      </c>
      <c r="B4" s="32"/>
      <c r="C4" s="32"/>
      <c r="D4" s="32"/>
      <c r="E4" s="32"/>
      <c r="F4" s="33">
        <f>SUM(B13,B19,B30,F21,F29)</f>
        <v>68615.25</v>
      </c>
      <c r="G4" s="33">
        <f>SUM(C13,C19,C30,G21,G29)</f>
        <v>0</v>
      </c>
    </row>
    <row r="5" spans="1:8" ht="5.25" customHeight="1">
      <c r="A5" s="25"/>
      <c r="B5" s="25"/>
      <c r="C5" s="25"/>
      <c r="D5" s="147"/>
      <c r="E5" s="25"/>
      <c r="F5" s="25"/>
      <c r="G5" s="25"/>
    </row>
    <row r="6" spans="1:8" ht="14" thickBot="1">
      <c r="A6" s="6"/>
      <c r="B6" s="5" t="s">
        <v>1</v>
      </c>
      <c r="C6" s="5" t="s">
        <v>2</v>
      </c>
      <c r="F6" s="5" t="s">
        <v>1</v>
      </c>
      <c r="G6" s="5" t="s">
        <v>2</v>
      </c>
    </row>
    <row r="7" spans="1:8">
      <c r="A7" s="34" t="s">
        <v>4</v>
      </c>
      <c r="B7" s="35"/>
      <c r="C7" s="36"/>
      <c r="E7" s="34" t="s">
        <v>5</v>
      </c>
      <c r="F7" s="35"/>
      <c r="G7" s="36"/>
    </row>
    <row r="8" spans="1:8">
      <c r="A8" s="11" t="s">
        <v>6</v>
      </c>
      <c r="B8" s="8">
        <f>2500+850</f>
        <v>3350</v>
      </c>
      <c r="C8" s="62"/>
      <c r="E8" s="148" t="s">
        <v>7</v>
      </c>
      <c r="F8" s="8">
        <f>'Meals (exp)'!J12</f>
        <v>1403</v>
      </c>
      <c r="G8" s="61"/>
    </row>
    <row r="9" spans="1:8">
      <c r="A9" s="11" t="s">
        <v>8</v>
      </c>
      <c r="B9" s="8">
        <v>0</v>
      </c>
      <c r="C9" s="61"/>
      <c r="E9" s="54" t="s">
        <v>9</v>
      </c>
      <c r="F9" s="149">
        <f>'Meals (exp)'!J9+'Meals (exp)'!J18</f>
        <v>1593.3200000000002</v>
      </c>
      <c r="G9" s="150"/>
    </row>
    <row r="10" spans="1:8">
      <c r="A10" s="11" t="s">
        <v>10</v>
      </c>
      <c r="B10" s="149">
        <v>9000</v>
      </c>
      <c r="C10" s="150"/>
      <c r="E10" s="88" t="s">
        <v>11</v>
      </c>
      <c r="F10" s="151">
        <v>1</v>
      </c>
      <c r="G10" s="152"/>
      <c r="H10" s="1" t="s">
        <v>12</v>
      </c>
    </row>
    <row r="11" spans="1:8">
      <c r="A11" s="11" t="s">
        <v>13</v>
      </c>
      <c r="B11" s="149">
        <v>200</v>
      </c>
      <c r="C11" s="150"/>
      <c r="E11" s="10" t="s">
        <v>14</v>
      </c>
      <c r="F11" s="153">
        <f>'Meals (exp)'!J25</f>
        <v>2973.6</v>
      </c>
      <c r="G11" s="152"/>
    </row>
    <row r="12" spans="1:8">
      <c r="A12" s="11" t="s">
        <v>15</v>
      </c>
      <c r="B12" s="149"/>
      <c r="C12" s="150"/>
      <c r="E12" s="10" t="s">
        <v>16</v>
      </c>
      <c r="F12" s="154">
        <f>'Meals (exp)'!J39+'Meals (exp)'!J51</f>
        <v>3769.8</v>
      </c>
      <c r="G12" s="150"/>
    </row>
    <row r="13" spans="1:8">
      <c r="A13" s="155" t="s">
        <v>17</v>
      </c>
      <c r="B13" s="30">
        <f>SUM(B8:B12)</f>
        <v>12550</v>
      </c>
      <c r="C13" s="156">
        <f>SUM(C8:C12)</f>
        <v>0</v>
      </c>
      <c r="E13" s="54" t="s">
        <v>18</v>
      </c>
      <c r="F13" s="154">
        <f>'Meals (exp)'!J45</f>
        <v>12688</v>
      </c>
      <c r="G13" s="150"/>
    </row>
    <row r="14" spans="1:8" ht="14" thickBot="1">
      <c r="E14" s="54" t="s">
        <v>19</v>
      </c>
      <c r="F14" s="154">
        <f>'Meals (exp)'!J60</f>
        <v>3050</v>
      </c>
      <c r="G14" s="150"/>
    </row>
    <row r="15" spans="1:8">
      <c r="A15" s="34" t="s">
        <v>20</v>
      </c>
      <c r="B15" s="35"/>
      <c r="C15" s="36"/>
      <c r="E15" s="54" t="s">
        <v>21</v>
      </c>
      <c r="F15" s="153">
        <f>'Meals (exp)'!J66</f>
        <v>4636</v>
      </c>
      <c r="G15" s="152"/>
    </row>
    <row r="16" spans="1:8">
      <c r="A16" s="11" t="s">
        <v>22</v>
      </c>
      <c r="B16" s="8">
        <v>0</v>
      </c>
      <c r="C16" s="62"/>
      <c r="E16" s="54" t="s">
        <v>23</v>
      </c>
      <c r="F16" s="153">
        <v>0</v>
      </c>
      <c r="G16" s="152"/>
    </row>
    <row r="17" spans="1:7">
      <c r="A17" s="11" t="s">
        <v>24</v>
      </c>
      <c r="B17" s="149">
        <v>1500</v>
      </c>
      <c r="C17" s="157"/>
      <c r="E17" s="54" t="s">
        <v>25</v>
      </c>
      <c r="F17" s="153">
        <f>'Meals (exp)'!J74</f>
        <v>829.6</v>
      </c>
      <c r="G17" s="152"/>
    </row>
    <row r="18" spans="1:7">
      <c r="A18" s="11" t="s">
        <v>26</v>
      </c>
      <c r="B18" s="149">
        <v>0</v>
      </c>
      <c r="C18" s="157"/>
      <c r="E18" s="54" t="s">
        <v>27</v>
      </c>
      <c r="F18" s="154">
        <f>'Meals (exp)'!J86</f>
        <v>1270.6299999999999</v>
      </c>
      <c r="G18" s="152"/>
    </row>
    <row r="19" spans="1:7">
      <c r="A19" s="155" t="s">
        <v>17</v>
      </c>
      <c r="B19" s="31">
        <f>SUM(B16:B18)</f>
        <v>1500</v>
      </c>
      <c r="C19" s="158">
        <f>SUM(C16:C18)</f>
        <v>0</v>
      </c>
      <c r="E19" s="53" t="s">
        <v>28</v>
      </c>
      <c r="F19" s="154">
        <f>'Meals (exp)'!J92</f>
        <v>11419.2</v>
      </c>
      <c r="G19" s="152"/>
    </row>
    <row r="20" spans="1:7">
      <c r="A20" s="86"/>
      <c r="B20" s="120"/>
      <c r="C20" s="120"/>
      <c r="E20" s="121" t="s">
        <v>29</v>
      </c>
      <c r="F20" s="118"/>
      <c r="G20" s="159"/>
    </row>
    <row r="21" spans="1:7" ht="14" thickBot="1">
      <c r="E21" s="155" t="s">
        <v>17</v>
      </c>
      <c r="F21" s="31">
        <f>SUM(F8:F20)</f>
        <v>43634.15</v>
      </c>
      <c r="G21" s="158">
        <f>SUM(G8:G20)</f>
        <v>0</v>
      </c>
    </row>
    <row r="22" spans="1:7" ht="14" thickBot="1">
      <c r="A22" s="34" t="s">
        <v>30</v>
      </c>
      <c r="B22" s="35"/>
      <c r="C22" s="36"/>
    </row>
    <row r="23" spans="1:7">
      <c r="A23" s="11" t="s">
        <v>31</v>
      </c>
      <c r="B23" s="8">
        <f>F32*0.05</f>
        <v>4280.1000000000004</v>
      </c>
      <c r="C23" s="62"/>
      <c r="E23" s="34" t="s">
        <v>32</v>
      </c>
      <c r="F23" s="35"/>
      <c r="G23" s="36"/>
    </row>
    <row r="24" spans="1:7">
      <c r="A24" s="11" t="s">
        <v>33</v>
      </c>
      <c r="B24" s="8">
        <v>200</v>
      </c>
      <c r="C24" s="62"/>
      <c r="E24" s="148" t="s">
        <v>34</v>
      </c>
      <c r="F24" s="8">
        <v>1000</v>
      </c>
      <c r="G24" s="89"/>
    </row>
    <row r="25" spans="1:7">
      <c r="A25" s="11" t="s">
        <v>35</v>
      </c>
      <c r="B25" s="149">
        <v>0</v>
      </c>
      <c r="C25" s="157"/>
      <c r="E25" s="10" t="s">
        <v>36</v>
      </c>
      <c r="F25" s="149">
        <v>3200</v>
      </c>
      <c r="G25" s="157"/>
    </row>
    <row r="26" spans="1:7">
      <c r="A26" s="7" t="s">
        <v>37</v>
      </c>
      <c r="B26" s="149">
        <v>1200</v>
      </c>
      <c r="C26" s="157"/>
      <c r="E26" s="10" t="s">
        <v>38</v>
      </c>
      <c r="F26" s="149">
        <v>0</v>
      </c>
      <c r="G26" s="157"/>
    </row>
    <row r="27" spans="1:7">
      <c r="A27" s="7" t="s">
        <v>39</v>
      </c>
      <c r="B27" s="149">
        <v>0</v>
      </c>
      <c r="C27" s="157"/>
      <c r="E27" s="10" t="s">
        <v>5</v>
      </c>
      <c r="F27" s="149">
        <v>350</v>
      </c>
      <c r="G27" s="157"/>
    </row>
    <row r="28" spans="1:7">
      <c r="A28" s="1" t="s">
        <v>40</v>
      </c>
      <c r="B28" s="154">
        <v>400</v>
      </c>
      <c r="C28" s="157"/>
      <c r="E28" s="10" t="s">
        <v>41</v>
      </c>
      <c r="F28" s="149">
        <v>300</v>
      </c>
      <c r="G28" s="157"/>
    </row>
    <row r="29" spans="1:7">
      <c r="A29" s="1" t="s">
        <v>42</v>
      </c>
      <c r="B29" s="154">
        <v>1</v>
      </c>
      <c r="C29" s="157"/>
      <c r="E29" s="155" t="s">
        <v>17</v>
      </c>
      <c r="F29" s="31">
        <f>SUM(F24:F28)</f>
        <v>4850</v>
      </c>
      <c r="G29" s="158">
        <f>SUM(G24:G28)</f>
        <v>0</v>
      </c>
    </row>
    <row r="30" spans="1:7" ht="14" thickBot="1">
      <c r="A30" s="155" t="s">
        <v>17</v>
      </c>
      <c r="B30" s="31">
        <f>SUM(B23:B29)</f>
        <v>6081.1</v>
      </c>
      <c r="C30" s="87">
        <f>SUM(C23:C29)</f>
        <v>0</v>
      </c>
      <c r="E30" s="86"/>
      <c r="F30" s="9"/>
      <c r="G30" s="9"/>
    </row>
    <row r="31" spans="1:7" ht="15">
      <c r="A31" s="50"/>
      <c r="B31" s="50"/>
      <c r="C31" s="50"/>
      <c r="E31" s="41"/>
      <c r="F31" s="42" t="s">
        <v>1</v>
      </c>
      <c r="G31" s="42" t="s">
        <v>2</v>
      </c>
    </row>
    <row r="32" spans="1:7" ht="14">
      <c r="A32" s="50"/>
      <c r="B32" s="50"/>
      <c r="C32" s="50"/>
      <c r="E32" s="160" t="s">
        <v>43</v>
      </c>
      <c r="F32" s="161">
        <f>Income!$F$4</f>
        <v>85602</v>
      </c>
      <c r="G32" s="161">
        <f>Income!G4</f>
        <v>0</v>
      </c>
    </row>
    <row r="33" spans="1:7" ht="14.25" customHeight="1" thickBot="1">
      <c r="A33" s="50"/>
      <c r="B33" s="50"/>
      <c r="C33" s="50"/>
      <c r="E33" s="160" t="s">
        <v>44</v>
      </c>
      <c r="F33" s="162">
        <f>SUM(F4)</f>
        <v>68615.25</v>
      </c>
      <c r="G33" s="162">
        <f>SUM(G4)</f>
        <v>0</v>
      </c>
    </row>
    <row r="34" spans="1:7" ht="16" thickBot="1">
      <c r="A34" s="50"/>
      <c r="B34" s="50"/>
      <c r="C34" s="50"/>
      <c r="E34" s="44" t="s">
        <v>45</v>
      </c>
      <c r="F34" s="59">
        <f>F32-F33</f>
        <v>16986.75</v>
      </c>
      <c r="G34" s="59">
        <f>G32-G33</f>
        <v>0</v>
      </c>
    </row>
    <row r="35" spans="1:7">
      <c r="A35" s="50"/>
      <c r="B35" s="50"/>
      <c r="C35" s="50"/>
      <c r="G35" s="146"/>
    </row>
    <row r="36" spans="1:7" ht="13.5" customHeight="1">
      <c r="G36" s="60"/>
    </row>
    <row r="37" spans="1:7">
      <c r="G37" s="60"/>
    </row>
    <row r="39" spans="1:7">
      <c r="A39" s="111"/>
    </row>
    <row r="41" spans="1:7">
      <c r="B41" s="112"/>
    </row>
  </sheetData>
  <mergeCells count="1">
    <mergeCell ref="A1:G1"/>
  </mergeCells>
  <phoneticPr fontId="2" type="noConversion"/>
  <printOptions horizontalCentered="1"/>
  <pageMargins left="0.75" right="0.75" top="1" bottom="1" header="0.5" footer="0.5"/>
  <pageSetup scale="97" orientation="landscape"/>
  <headerFooter alignWithMargins="0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indexed="12"/>
    <pageSetUpPr fitToPage="1"/>
  </sheetPr>
  <dimension ref="A1:J56"/>
  <sheetViews>
    <sheetView showGridLines="0" zoomScale="80" zoomScaleNormal="80" zoomScaleSheetLayoutView="75" zoomScalePageLayoutView="80" workbookViewId="0">
      <selection sqref="A1:G1"/>
    </sheetView>
  </sheetViews>
  <sheetFormatPr baseColWidth="10" defaultColWidth="9.1640625" defaultRowHeight="13" x14ac:dyDescent="0"/>
  <cols>
    <col min="1" max="2" width="15.33203125" style="1" customWidth="1"/>
    <col min="3" max="3" width="42" style="1" customWidth="1"/>
    <col min="4" max="4" width="15.33203125" style="1" customWidth="1"/>
    <col min="5" max="5" width="8.33203125" style="1" customWidth="1"/>
    <col min="6" max="6" width="21" style="1" customWidth="1"/>
    <col min="7" max="7" width="15.83203125" style="1" customWidth="1"/>
    <col min="8" max="8" width="12.5" style="1" customWidth="1"/>
    <col min="9" max="16384" width="9.1640625" style="1"/>
  </cols>
  <sheetData>
    <row r="1" spans="1:7" ht="30.75" customHeight="1">
      <c r="A1" s="229" t="s">
        <v>157</v>
      </c>
      <c r="B1" s="232"/>
      <c r="C1" s="232"/>
      <c r="D1" s="232"/>
      <c r="E1" s="232"/>
      <c r="F1" s="232"/>
      <c r="G1" s="232"/>
    </row>
    <row r="2" spans="1:7" ht="21" thickBot="1">
      <c r="A2" s="2" t="s">
        <v>46</v>
      </c>
      <c r="B2" s="15"/>
      <c r="C2" s="16"/>
      <c r="D2" s="15"/>
      <c r="E2" s="15"/>
      <c r="F2" s="16"/>
      <c r="G2" s="16"/>
    </row>
    <row r="3" spans="1:7" ht="15" thickTop="1" thickBot="1">
      <c r="F3" s="26" t="s">
        <v>1</v>
      </c>
      <c r="G3" s="26" t="s">
        <v>2</v>
      </c>
    </row>
    <row r="4" spans="1:7" ht="14" thickBot="1">
      <c r="A4" s="37" t="s">
        <v>43</v>
      </c>
      <c r="B4" s="38"/>
      <c r="C4" s="38"/>
      <c r="D4" s="38"/>
      <c r="E4" s="38"/>
      <c r="F4" s="39">
        <f>SUM(F17,F25,F33,F49)</f>
        <v>85602</v>
      </c>
      <c r="G4" s="39">
        <f>SUM(G17,G25,G33,G49)</f>
        <v>0</v>
      </c>
    </row>
    <row r="5" spans="1:7" ht="14" thickBot="1">
      <c r="A5" s="7"/>
      <c r="B5" s="7"/>
      <c r="C5" s="13"/>
      <c r="D5" s="7"/>
      <c r="E5" s="7"/>
      <c r="F5" s="7"/>
      <c r="G5" s="7"/>
    </row>
    <row r="6" spans="1:7">
      <c r="A6" s="32" t="s">
        <v>47</v>
      </c>
      <c r="B6" s="40"/>
      <c r="C6" s="40"/>
      <c r="D6" s="40"/>
      <c r="E6" s="40"/>
      <c r="F6" s="40"/>
      <c r="G6" s="40"/>
    </row>
    <row r="7" spans="1:7">
      <c r="A7" s="17" t="s">
        <v>1</v>
      </c>
      <c r="B7" s="17" t="s">
        <v>2</v>
      </c>
      <c r="C7" s="18"/>
      <c r="D7" s="7"/>
      <c r="E7" s="7"/>
      <c r="F7" s="17" t="s">
        <v>1</v>
      </c>
      <c r="G7" s="17" t="s">
        <v>2</v>
      </c>
    </row>
    <row r="8" spans="1:7">
      <c r="A8" s="163">
        <v>200</v>
      </c>
      <c r="B8" s="164"/>
      <c r="C8" s="18" t="s">
        <v>48</v>
      </c>
      <c r="D8" s="165">
        <v>155</v>
      </c>
      <c r="E8" s="7"/>
      <c r="F8" s="21">
        <f>A8*D8</f>
        <v>31000</v>
      </c>
      <c r="G8" s="19">
        <f t="shared" ref="G8:G16" si="0">B8*D8</f>
        <v>0</v>
      </c>
    </row>
    <row r="9" spans="1:7">
      <c r="A9" s="163">
        <v>10</v>
      </c>
      <c r="B9" s="164"/>
      <c r="C9" s="18" t="s">
        <v>49</v>
      </c>
      <c r="D9" s="165">
        <v>185</v>
      </c>
      <c r="E9" s="7"/>
      <c r="F9" s="21">
        <f t="shared" ref="F9:F16" si="1">A9*D9</f>
        <v>1850</v>
      </c>
      <c r="G9" s="19">
        <f t="shared" si="0"/>
        <v>0</v>
      </c>
    </row>
    <row r="10" spans="1:7">
      <c r="A10" s="163">
        <v>50</v>
      </c>
      <c r="B10" s="164"/>
      <c r="C10" s="18" t="s">
        <v>50</v>
      </c>
      <c r="D10" s="165">
        <v>115</v>
      </c>
      <c r="E10" s="7"/>
      <c r="F10" s="21">
        <f t="shared" si="1"/>
        <v>5750</v>
      </c>
      <c r="G10" s="19">
        <f t="shared" si="0"/>
        <v>0</v>
      </c>
    </row>
    <row r="11" spans="1:7">
      <c r="A11" s="163">
        <v>35</v>
      </c>
      <c r="B11" s="164"/>
      <c r="C11" s="48" t="s">
        <v>51</v>
      </c>
      <c r="D11" s="165">
        <v>185</v>
      </c>
      <c r="E11" s="7"/>
      <c r="F11" s="21">
        <f t="shared" si="1"/>
        <v>6475</v>
      </c>
      <c r="G11" s="19">
        <f t="shared" si="0"/>
        <v>0</v>
      </c>
    </row>
    <row r="12" spans="1:7">
      <c r="A12" s="163">
        <v>5</v>
      </c>
      <c r="B12" s="164"/>
      <c r="C12" s="48" t="s">
        <v>52</v>
      </c>
      <c r="D12" s="165">
        <v>215</v>
      </c>
      <c r="E12" s="7"/>
      <c r="F12" s="21">
        <f t="shared" si="1"/>
        <v>1075</v>
      </c>
      <c r="G12" s="19">
        <f t="shared" si="0"/>
        <v>0</v>
      </c>
    </row>
    <row r="13" spans="1:7">
      <c r="A13" s="163">
        <v>55</v>
      </c>
      <c r="B13" s="164"/>
      <c r="C13" s="48" t="s">
        <v>53</v>
      </c>
      <c r="D13" s="165">
        <v>145</v>
      </c>
      <c r="E13" s="7"/>
      <c r="F13" s="21">
        <f t="shared" si="1"/>
        <v>7975</v>
      </c>
      <c r="G13" s="19">
        <f t="shared" si="0"/>
        <v>0</v>
      </c>
    </row>
    <row r="14" spans="1:7">
      <c r="A14" s="163">
        <v>25</v>
      </c>
      <c r="B14" s="164"/>
      <c r="C14" s="47" t="s">
        <v>54</v>
      </c>
      <c r="D14" s="165">
        <v>125</v>
      </c>
      <c r="E14" s="7"/>
      <c r="F14" s="21">
        <f t="shared" si="1"/>
        <v>3125</v>
      </c>
      <c r="G14" s="19">
        <f t="shared" si="0"/>
        <v>0</v>
      </c>
    </row>
    <row r="15" spans="1:7">
      <c r="A15" s="163">
        <v>5</v>
      </c>
      <c r="B15" s="164"/>
      <c r="C15" s="47" t="s">
        <v>55</v>
      </c>
      <c r="D15" s="165">
        <v>135</v>
      </c>
      <c r="E15" s="7"/>
      <c r="F15" s="21">
        <f t="shared" si="1"/>
        <v>675</v>
      </c>
      <c r="G15" s="19">
        <f t="shared" si="0"/>
        <v>0</v>
      </c>
    </row>
    <row r="16" spans="1:7">
      <c r="A16" s="163">
        <v>15</v>
      </c>
      <c r="B16" s="164"/>
      <c r="C16" s="47" t="s">
        <v>56</v>
      </c>
      <c r="D16" s="165">
        <v>95</v>
      </c>
      <c r="E16" s="7"/>
      <c r="F16" s="22">
        <f t="shared" si="1"/>
        <v>1425</v>
      </c>
      <c r="G16" s="20">
        <f t="shared" si="0"/>
        <v>0</v>
      </c>
    </row>
    <row r="17" spans="1:10">
      <c r="A17" s="233" t="s">
        <v>57</v>
      </c>
      <c r="B17" s="234"/>
      <c r="C17" s="49" t="s">
        <v>58</v>
      </c>
      <c r="D17" s="7"/>
      <c r="E17" s="7"/>
      <c r="F17" s="23">
        <f>SUM(F8:F16)</f>
        <v>59350</v>
      </c>
      <c r="G17" s="9">
        <f>SUM(G8:G16)</f>
        <v>0</v>
      </c>
      <c r="H17" s="9"/>
    </row>
    <row r="18" spans="1:10" ht="14" thickBot="1">
      <c r="A18" s="166">
        <f>SUM(A8:A16)</f>
        <v>400</v>
      </c>
      <c r="B18" s="166">
        <f>SUM(B8:B16)</f>
        <v>0</v>
      </c>
      <c r="C18" s="49"/>
      <c r="D18" s="7"/>
      <c r="E18" s="7"/>
      <c r="F18" s="23"/>
      <c r="G18" s="9"/>
    </row>
    <row r="19" spans="1:10">
      <c r="A19" s="32" t="s">
        <v>59</v>
      </c>
      <c r="B19" s="40"/>
      <c r="C19" s="40"/>
      <c r="D19" s="40"/>
      <c r="E19" s="40"/>
      <c r="F19" s="40"/>
      <c r="G19" s="40"/>
    </row>
    <row r="20" spans="1:10" s="51" customFormat="1">
      <c r="A20" s="17" t="s">
        <v>1</v>
      </c>
      <c r="B20" s="17" t="s">
        <v>2</v>
      </c>
      <c r="C20" s="17"/>
      <c r="D20" s="17"/>
      <c r="E20" s="17"/>
      <c r="F20" s="17" t="s">
        <v>1</v>
      </c>
      <c r="G20" s="17" t="s">
        <v>2</v>
      </c>
      <c r="J20" s="119"/>
    </row>
    <row r="21" spans="1:10">
      <c r="A21" s="167">
        <v>35</v>
      </c>
      <c r="B21" s="168"/>
      <c r="C21" s="18" t="s">
        <v>60</v>
      </c>
      <c r="D21" s="165">
        <v>10</v>
      </c>
      <c r="E21" s="7"/>
      <c r="F21" s="21">
        <f>A21*D21</f>
        <v>350</v>
      </c>
      <c r="G21" s="21">
        <f>B21*D21</f>
        <v>0</v>
      </c>
    </row>
    <row r="22" spans="1:10">
      <c r="A22" s="167">
        <v>35</v>
      </c>
      <c r="B22" s="168"/>
      <c r="C22" s="18" t="s">
        <v>61</v>
      </c>
      <c r="D22" s="165">
        <v>50</v>
      </c>
      <c r="E22" s="7"/>
      <c r="F22" s="21">
        <f>A22*D22</f>
        <v>1750</v>
      </c>
      <c r="G22" s="21">
        <f>B22*D22</f>
        <v>0</v>
      </c>
    </row>
    <row r="23" spans="1:10">
      <c r="A23" s="167">
        <v>65</v>
      </c>
      <c r="B23" s="168"/>
      <c r="C23" s="18" t="s">
        <v>62</v>
      </c>
      <c r="D23" s="165">
        <v>10</v>
      </c>
      <c r="E23" s="7"/>
      <c r="F23" s="21">
        <f>A23*D23</f>
        <v>650</v>
      </c>
      <c r="G23" s="21">
        <f>B23*D23</f>
        <v>0</v>
      </c>
    </row>
    <row r="24" spans="1:10">
      <c r="A24" s="167">
        <v>65</v>
      </c>
      <c r="B24" s="168"/>
      <c r="C24" s="18" t="s">
        <v>63</v>
      </c>
      <c r="D24" s="165">
        <v>20</v>
      </c>
      <c r="E24" s="7"/>
      <c r="F24" s="21">
        <f>A24*D24</f>
        <v>1300</v>
      </c>
      <c r="G24" s="21">
        <f>B24*D24</f>
        <v>0</v>
      </c>
    </row>
    <row r="25" spans="1:10" ht="14" thickBot="1">
      <c r="A25" s="7"/>
      <c r="B25" s="7"/>
      <c r="C25" s="7"/>
      <c r="D25" s="7"/>
      <c r="E25" s="7"/>
      <c r="F25" s="23">
        <f>SUM(F21:F24)</f>
        <v>4050</v>
      </c>
      <c r="G25" s="23">
        <f>SUM(G21:G24)</f>
        <v>0</v>
      </c>
    </row>
    <row r="26" spans="1:10">
      <c r="A26" s="32" t="s">
        <v>64</v>
      </c>
      <c r="B26" s="40"/>
      <c r="C26" s="40"/>
      <c r="D26" s="40"/>
      <c r="E26" s="40"/>
      <c r="F26" s="40"/>
      <c r="G26" s="40"/>
    </row>
    <row r="27" spans="1:10" s="50" customFormat="1">
      <c r="A27" s="17" t="s">
        <v>1</v>
      </c>
      <c r="B27" s="17" t="s">
        <v>2</v>
      </c>
      <c r="C27" s="7"/>
      <c r="D27" s="7"/>
      <c r="E27" s="7"/>
      <c r="F27" s="17" t="s">
        <v>1</v>
      </c>
      <c r="G27" s="17" t="s">
        <v>2</v>
      </c>
    </row>
    <row r="28" spans="1:10" s="50" customFormat="1">
      <c r="A28" s="167">
        <v>10</v>
      </c>
      <c r="B28" s="168"/>
      <c r="C28" s="18" t="s">
        <v>65</v>
      </c>
      <c r="D28" s="165">
        <v>450</v>
      </c>
      <c r="E28" s="7"/>
      <c r="F28" s="21">
        <f>A28*D28</f>
        <v>4500</v>
      </c>
      <c r="G28" s="21">
        <f>B28*D28</f>
        <v>0</v>
      </c>
    </row>
    <row r="29" spans="1:10" s="50" customFormat="1">
      <c r="A29" s="167">
        <v>0</v>
      </c>
      <c r="B29" s="168"/>
      <c r="C29" s="18" t="s">
        <v>66</v>
      </c>
      <c r="D29" s="165">
        <v>40</v>
      </c>
      <c r="E29" s="7"/>
      <c r="F29" s="21">
        <f>A29*D29</f>
        <v>0</v>
      </c>
      <c r="G29" s="21">
        <f>B29*D29</f>
        <v>0</v>
      </c>
    </row>
    <row r="30" spans="1:10" s="50" customFormat="1">
      <c r="A30" s="167">
        <v>10</v>
      </c>
      <c r="B30" s="168"/>
      <c r="C30" s="18" t="s">
        <v>67</v>
      </c>
      <c r="D30" s="165">
        <v>300</v>
      </c>
      <c r="E30" s="7"/>
      <c r="F30" s="21">
        <f>A30*D30</f>
        <v>3000</v>
      </c>
      <c r="G30" s="21">
        <f>B30*D30</f>
        <v>0</v>
      </c>
    </row>
    <row r="31" spans="1:10">
      <c r="A31" s="167">
        <v>0</v>
      </c>
      <c r="B31" s="168"/>
      <c r="C31" s="18" t="s">
        <v>68</v>
      </c>
      <c r="D31" s="165">
        <v>40</v>
      </c>
      <c r="E31" s="7"/>
      <c r="F31" s="21">
        <f>A31*D31</f>
        <v>0</v>
      </c>
      <c r="G31" s="21">
        <f>B31*D31</f>
        <v>0</v>
      </c>
    </row>
    <row r="32" spans="1:10">
      <c r="A32" s="167">
        <v>5</v>
      </c>
      <c r="B32" s="168"/>
      <c r="C32" s="18" t="s">
        <v>69</v>
      </c>
      <c r="D32" s="165">
        <v>40</v>
      </c>
      <c r="E32" s="7"/>
      <c r="F32" s="22">
        <f>A32*D32</f>
        <v>200</v>
      </c>
      <c r="G32" s="22">
        <f>B32*D32</f>
        <v>0</v>
      </c>
    </row>
    <row r="33" spans="1:8" ht="14" thickBot="1">
      <c r="A33" s="7"/>
      <c r="B33" s="7"/>
      <c r="C33" s="7"/>
      <c r="D33" s="7"/>
      <c r="E33" s="7"/>
      <c r="F33" s="23">
        <f>SUM(F28:F32)</f>
        <v>7700</v>
      </c>
      <c r="G33" s="23">
        <f>SUM(G28:G32)</f>
        <v>0</v>
      </c>
    </row>
    <row r="34" spans="1:8">
      <c r="A34" s="32" t="s">
        <v>70</v>
      </c>
      <c r="B34" s="40"/>
      <c r="C34" s="40"/>
      <c r="D34" s="40"/>
      <c r="E34" s="40"/>
      <c r="F34" s="40"/>
      <c r="G34" s="40"/>
    </row>
    <row r="35" spans="1:8" s="51" customFormat="1">
      <c r="A35" s="17" t="s">
        <v>1</v>
      </c>
      <c r="B35" s="17" t="s">
        <v>2</v>
      </c>
      <c r="C35" s="17"/>
      <c r="D35" s="17"/>
      <c r="E35" s="17"/>
      <c r="F35" s="17" t="s">
        <v>1</v>
      </c>
      <c r="G35" s="9" t="s">
        <v>2</v>
      </c>
    </row>
    <row r="36" spans="1:8" s="84" customFormat="1">
      <c r="A36" s="169">
        <v>1</v>
      </c>
      <c r="B36" s="170"/>
      <c r="C36" s="18" t="s">
        <v>71</v>
      </c>
      <c r="D36" s="171">
        <v>1</v>
      </c>
      <c r="E36" s="85"/>
      <c r="F36" s="21">
        <f t="shared" ref="F36:F41" si="2">A36*D36</f>
        <v>1</v>
      </c>
      <c r="G36" s="21">
        <f>B36*D36</f>
        <v>0</v>
      </c>
    </row>
    <row r="37" spans="1:8">
      <c r="A37" s="167">
        <v>70</v>
      </c>
      <c r="B37" s="168"/>
      <c r="C37" s="24" t="s">
        <v>72</v>
      </c>
      <c r="D37" s="165">
        <v>47</v>
      </c>
      <c r="E37" s="7"/>
      <c r="F37" s="21">
        <f t="shared" si="2"/>
        <v>3290</v>
      </c>
      <c r="G37" s="21">
        <f>B37*D37</f>
        <v>0</v>
      </c>
      <c r="H37" s="60"/>
    </row>
    <row r="38" spans="1:8">
      <c r="A38" s="167">
        <v>40</v>
      </c>
      <c r="B38" s="168"/>
      <c r="C38" s="24" t="s">
        <v>73</v>
      </c>
      <c r="D38" s="165">
        <v>22</v>
      </c>
      <c r="E38" s="7"/>
      <c r="F38" s="21">
        <f t="shared" si="2"/>
        <v>880</v>
      </c>
      <c r="G38" s="21">
        <f t="shared" ref="G38:G48" si="3">B38*D38</f>
        <v>0</v>
      </c>
    </row>
    <row r="39" spans="1:8">
      <c r="A39" s="167">
        <v>3</v>
      </c>
      <c r="B39" s="168"/>
      <c r="C39" s="24" t="s">
        <v>74</v>
      </c>
      <c r="D39" s="165">
        <v>30</v>
      </c>
      <c r="E39" s="7"/>
      <c r="F39" s="21">
        <f t="shared" si="2"/>
        <v>90</v>
      </c>
      <c r="G39" s="21">
        <f t="shared" si="3"/>
        <v>0</v>
      </c>
    </row>
    <row r="40" spans="1:8">
      <c r="A40" s="167">
        <v>10</v>
      </c>
      <c r="B40" s="168"/>
      <c r="C40" s="24" t="s">
        <v>75</v>
      </c>
      <c r="D40" s="165">
        <v>34</v>
      </c>
      <c r="E40" s="7"/>
      <c r="F40" s="21">
        <f t="shared" si="2"/>
        <v>340</v>
      </c>
      <c r="G40" s="21">
        <f t="shared" si="3"/>
        <v>0</v>
      </c>
    </row>
    <row r="41" spans="1:8">
      <c r="A41" s="167">
        <v>100</v>
      </c>
      <c r="B41" s="168"/>
      <c r="C41" s="24" t="s">
        <v>76</v>
      </c>
      <c r="D41" s="165">
        <v>49</v>
      </c>
      <c r="E41" s="7"/>
      <c r="F41" s="21">
        <f t="shared" si="2"/>
        <v>4900</v>
      </c>
      <c r="G41" s="21">
        <f t="shared" si="3"/>
        <v>0</v>
      </c>
    </row>
    <row r="42" spans="1:8">
      <c r="A42" s="167">
        <v>1</v>
      </c>
      <c r="B42" s="168"/>
      <c r="C42" s="24" t="s">
        <v>77</v>
      </c>
      <c r="D42" s="165">
        <v>3000</v>
      </c>
      <c r="E42" s="7"/>
      <c r="F42" s="21">
        <f>D42*A42</f>
        <v>3000</v>
      </c>
      <c r="G42" s="21">
        <f>B42*D42</f>
        <v>0</v>
      </c>
    </row>
    <row r="43" spans="1:8">
      <c r="A43" s="167">
        <v>2</v>
      </c>
      <c r="B43" s="168"/>
      <c r="C43" s="24" t="s">
        <v>78</v>
      </c>
      <c r="D43" s="165">
        <v>250</v>
      </c>
      <c r="E43" s="7"/>
      <c r="F43" s="21">
        <f>D43*A43</f>
        <v>500</v>
      </c>
      <c r="G43" s="21">
        <f t="shared" si="3"/>
        <v>0</v>
      </c>
    </row>
    <row r="44" spans="1:8">
      <c r="A44" s="167">
        <v>1</v>
      </c>
      <c r="B44" s="168"/>
      <c r="C44" s="24" t="s">
        <v>79</v>
      </c>
      <c r="D44" s="165">
        <v>500</v>
      </c>
      <c r="E44" s="7"/>
      <c r="F44" s="21">
        <f t="shared" ref="F44:F45" si="4">A44*D44</f>
        <v>500</v>
      </c>
      <c r="G44" s="21">
        <f t="shared" si="3"/>
        <v>0</v>
      </c>
    </row>
    <row r="45" spans="1:8">
      <c r="A45" s="167">
        <v>1</v>
      </c>
      <c r="B45" s="168"/>
      <c r="C45" s="24" t="s">
        <v>80</v>
      </c>
      <c r="D45" s="165">
        <v>500</v>
      </c>
      <c r="E45" s="7"/>
      <c r="F45" s="21">
        <f t="shared" si="4"/>
        <v>500</v>
      </c>
      <c r="G45" s="21">
        <f t="shared" si="3"/>
        <v>0</v>
      </c>
    </row>
    <row r="46" spans="1:8">
      <c r="A46" s="167">
        <v>2</v>
      </c>
      <c r="B46" s="168"/>
      <c r="C46" s="24" t="s">
        <v>81</v>
      </c>
      <c r="D46" s="165">
        <v>250</v>
      </c>
      <c r="E46" s="7"/>
      <c r="F46" s="21">
        <f>D46*A46</f>
        <v>500</v>
      </c>
      <c r="G46" s="21">
        <f t="shared" si="3"/>
        <v>0</v>
      </c>
    </row>
    <row r="47" spans="1:8">
      <c r="A47" s="167">
        <v>1</v>
      </c>
      <c r="B47" s="168"/>
      <c r="C47" s="24" t="s">
        <v>82</v>
      </c>
      <c r="D47" s="165">
        <v>0</v>
      </c>
      <c r="E47" s="7"/>
      <c r="F47" s="21">
        <f>A47*D47</f>
        <v>0</v>
      </c>
      <c r="G47" s="21">
        <f t="shared" si="3"/>
        <v>0</v>
      </c>
      <c r="H47" s="1" t="s">
        <v>83</v>
      </c>
    </row>
    <row r="48" spans="1:8">
      <c r="A48" s="167">
        <v>1</v>
      </c>
      <c r="B48" s="172"/>
      <c r="C48" s="24" t="s">
        <v>84</v>
      </c>
      <c r="D48" s="165">
        <v>1</v>
      </c>
      <c r="E48" s="7"/>
      <c r="F48" s="22">
        <f>A48*D48</f>
        <v>1</v>
      </c>
      <c r="G48" s="117">
        <f t="shared" si="3"/>
        <v>0</v>
      </c>
    </row>
    <row r="49" spans="1:7">
      <c r="A49" s="7"/>
      <c r="B49" s="7"/>
      <c r="C49" s="7"/>
      <c r="D49" s="7"/>
      <c r="E49" s="7"/>
      <c r="F49" s="23">
        <f>SUM(F36:F48)</f>
        <v>14502</v>
      </c>
      <c r="G49" s="23">
        <f>SUM(G36:G48)</f>
        <v>0</v>
      </c>
    </row>
    <row r="50" spans="1:7">
      <c r="A50" s="27"/>
      <c r="B50" s="27"/>
      <c r="C50" s="27"/>
      <c r="D50" s="27"/>
      <c r="E50" s="27"/>
      <c r="F50" s="52"/>
      <c r="G50" s="27"/>
    </row>
    <row r="52" spans="1:7">
      <c r="F52" s="1" t="s">
        <v>85</v>
      </c>
      <c r="G52" s="60">
        <f>G4</f>
        <v>0</v>
      </c>
    </row>
    <row r="54" spans="1:7">
      <c r="D54" s="21"/>
      <c r="G54" s="146"/>
    </row>
    <row r="56" spans="1:7">
      <c r="D56" s="21"/>
    </row>
  </sheetData>
  <mergeCells count="2">
    <mergeCell ref="A1:G1"/>
    <mergeCell ref="A17:B17"/>
  </mergeCells>
  <phoneticPr fontId="2" type="noConversion"/>
  <printOptions horizontalCentered="1"/>
  <pageMargins left="0.75" right="0.75" top="1" bottom="1" header="0.5" footer="0.5"/>
  <pageSetup scale="69" orientation="landscape"/>
  <headerFooter alignWithMargins="0"/>
  <ignoredErrors>
    <ignoredError sqref="F32:G32 F24:G24 F37 F48" emptyCellReference="1"/>
  </ignoredErrors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rgb="FFFFFF00"/>
  </sheetPr>
  <dimension ref="A1:T95"/>
  <sheetViews>
    <sheetView topLeftCell="A73" zoomScale="90" zoomScaleNormal="90" zoomScalePageLayoutView="90" workbookViewId="0">
      <selection activeCell="I90" sqref="I89:I91"/>
    </sheetView>
  </sheetViews>
  <sheetFormatPr baseColWidth="10" defaultColWidth="8.83203125" defaultRowHeight="12" x14ac:dyDescent="0"/>
  <cols>
    <col min="1" max="1" width="9.1640625" customWidth="1"/>
    <col min="2" max="2" width="43.33203125" style="56" customWidth="1"/>
    <col min="3" max="3" width="11.5" style="57" customWidth="1"/>
    <col min="4" max="4" width="9.1640625" style="57" customWidth="1"/>
    <col min="5" max="5" width="9.1640625" style="56" customWidth="1"/>
    <col min="6" max="6" width="10.5" style="55" customWidth="1"/>
    <col min="7" max="7" width="9.1640625" style="55" customWidth="1"/>
    <col min="8" max="8" width="10" style="55" customWidth="1"/>
    <col min="9" max="9" width="10.6640625" style="55" customWidth="1"/>
    <col min="10" max="10" width="15" style="58" customWidth="1"/>
    <col min="11" max="11" width="13.1640625" customWidth="1"/>
  </cols>
  <sheetData>
    <row r="1" spans="2:13">
      <c r="B1" s="264" t="s">
        <v>86</v>
      </c>
      <c r="C1" s="266" t="s">
        <v>87</v>
      </c>
      <c r="D1" s="267"/>
      <c r="E1" s="267"/>
      <c r="F1" s="267"/>
      <c r="G1" s="267"/>
      <c r="H1" s="268"/>
      <c r="I1" s="247" t="s">
        <v>88</v>
      </c>
      <c r="J1" s="248"/>
      <c r="K1" s="261" t="s">
        <v>89</v>
      </c>
    </row>
    <row r="2" spans="2:13" ht="13" thickBot="1">
      <c r="B2" s="265"/>
      <c r="C2" s="134" t="s">
        <v>90</v>
      </c>
      <c r="D2" s="135" t="s">
        <v>91</v>
      </c>
      <c r="E2" s="135" t="s">
        <v>92</v>
      </c>
      <c r="F2" s="134" t="s">
        <v>93</v>
      </c>
      <c r="G2" s="134" t="s">
        <v>94</v>
      </c>
      <c r="H2" s="134" t="s">
        <v>95</v>
      </c>
      <c r="I2" s="136" t="s">
        <v>96</v>
      </c>
      <c r="J2" s="137" t="s">
        <v>97</v>
      </c>
      <c r="K2" s="262"/>
    </row>
    <row r="3" spans="2:13" ht="13" thickBot="1">
      <c r="B3" s="243" t="s">
        <v>98</v>
      </c>
      <c r="C3" s="244"/>
      <c r="D3" s="245"/>
      <c r="E3" s="245"/>
      <c r="F3" s="244"/>
      <c r="G3" s="244"/>
      <c r="H3" s="244"/>
      <c r="I3" s="244"/>
      <c r="J3" s="244"/>
      <c r="K3" s="246"/>
    </row>
    <row r="4" spans="2:13" s="63" customFormat="1" ht="12.75" customHeight="1">
      <c r="B4" s="225" t="s">
        <v>99</v>
      </c>
      <c r="C4" s="226"/>
      <c r="D4" s="226"/>
      <c r="E4" s="226"/>
      <c r="F4" s="226"/>
      <c r="G4" s="226"/>
      <c r="H4" s="226"/>
      <c r="I4" s="226"/>
      <c r="J4" s="227"/>
      <c r="K4" s="222" t="s">
        <v>100</v>
      </c>
    </row>
    <row r="5" spans="2:13">
      <c r="B5" s="173" t="s">
        <v>101</v>
      </c>
      <c r="C5" s="174">
        <v>28</v>
      </c>
      <c r="D5" s="175" t="s">
        <v>102</v>
      </c>
      <c r="E5" s="176">
        <v>4</v>
      </c>
      <c r="F5" s="177">
        <f>C5*E5</f>
        <v>112</v>
      </c>
      <c r="G5" s="178">
        <f>F5*0.22</f>
        <v>24.64</v>
      </c>
      <c r="H5" s="178">
        <f>SUM(F5:G5)</f>
        <v>136.63999999999999</v>
      </c>
      <c r="I5" s="179">
        <f>H5*0</f>
        <v>0</v>
      </c>
      <c r="J5" s="180">
        <f>SUM(H5:I5)</f>
        <v>136.63999999999999</v>
      </c>
      <c r="K5" s="223"/>
    </row>
    <row r="6" spans="2:13">
      <c r="B6" s="173" t="s">
        <v>103</v>
      </c>
      <c r="C6" s="174">
        <v>28.5</v>
      </c>
      <c r="D6" s="175" t="s">
        <v>102</v>
      </c>
      <c r="E6" s="176">
        <v>6</v>
      </c>
      <c r="F6" s="177">
        <f>C6*E6</f>
        <v>171</v>
      </c>
      <c r="G6" s="178">
        <f t="shared" ref="G6:G8" si="0">F6*0.22</f>
        <v>37.619999999999997</v>
      </c>
      <c r="H6" s="178">
        <f>SUM(F6:G6)</f>
        <v>208.62</v>
      </c>
      <c r="I6" s="179">
        <f t="shared" ref="I6:I8" si="1">H6*0</f>
        <v>0</v>
      </c>
      <c r="J6" s="180">
        <f>SUM(H6:I6)</f>
        <v>208.62</v>
      </c>
      <c r="K6" s="223"/>
    </row>
    <row r="7" spans="2:13">
      <c r="B7" s="182" t="s">
        <v>104</v>
      </c>
      <c r="C7" s="183">
        <v>45</v>
      </c>
      <c r="D7" s="184" t="s">
        <v>105</v>
      </c>
      <c r="E7" s="185">
        <v>1</v>
      </c>
      <c r="F7" s="177">
        <f>C7*E7</f>
        <v>45</v>
      </c>
      <c r="G7" s="178">
        <f t="shared" si="0"/>
        <v>9.9</v>
      </c>
      <c r="H7" s="178">
        <f>SUM(F7:G7)</f>
        <v>54.9</v>
      </c>
      <c r="I7" s="179">
        <f t="shared" si="1"/>
        <v>0</v>
      </c>
      <c r="J7" s="180">
        <f>SUM(H7:I7)</f>
        <v>54.9</v>
      </c>
      <c r="K7" s="223"/>
    </row>
    <row r="8" spans="2:13">
      <c r="B8" s="182" t="s">
        <v>106</v>
      </c>
      <c r="C8" s="183">
        <v>30</v>
      </c>
      <c r="D8" s="184" t="s">
        <v>107</v>
      </c>
      <c r="E8" s="185">
        <v>3</v>
      </c>
      <c r="F8" s="177">
        <f>C8*E8</f>
        <v>90</v>
      </c>
      <c r="G8" s="178">
        <f t="shared" si="0"/>
        <v>19.8</v>
      </c>
      <c r="H8" s="178">
        <f>SUM(F8:G8)</f>
        <v>109.8</v>
      </c>
      <c r="I8" s="179">
        <f t="shared" si="1"/>
        <v>0</v>
      </c>
      <c r="J8" s="180">
        <f>SUM(H8:I8)</f>
        <v>109.8</v>
      </c>
      <c r="K8" s="223"/>
    </row>
    <row r="9" spans="2:13">
      <c r="B9" s="217" t="s">
        <v>108</v>
      </c>
      <c r="C9" s="65"/>
      <c r="D9" s="65"/>
      <c r="E9" s="65"/>
      <c r="F9" s="66">
        <f>SUM(F5:F8)</f>
        <v>418</v>
      </c>
      <c r="G9" s="67">
        <f>SUM(G5:G8)</f>
        <v>91.96</v>
      </c>
      <c r="H9" s="113">
        <f>SUM(H5:H8)</f>
        <v>509.96</v>
      </c>
      <c r="I9" s="138">
        <f>SUM(I5:I8)</f>
        <v>0</v>
      </c>
      <c r="J9" s="90">
        <f>SUM(J5:J8)</f>
        <v>509.96</v>
      </c>
      <c r="K9" s="91"/>
    </row>
    <row r="10" spans="2:13">
      <c r="B10" s="68"/>
      <c r="C10" s="65"/>
      <c r="D10" s="65"/>
      <c r="E10" s="65"/>
      <c r="F10" s="65"/>
      <c r="G10" s="65"/>
      <c r="H10" s="186"/>
      <c r="I10" s="69"/>
      <c r="J10" s="95"/>
      <c r="K10" s="223"/>
    </row>
    <row r="11" spans="2:13" s="63" customFormat="1">
      <c r="B11" s="218" t="s">
        <v>109</v>
      </c>
      <c r="C11" s="219"/>
      <c r="D11" s="219"/>
      <c r="E11" s="219"/>
      <c r="F11" s="219"/>
      <c r="G11" s="219"/>
      <c r="H11" s="219"/>
      <c r="I11" s="219"/>
      <c r="J11" s="220"/>
      <c r="K11" s="223"/>
    </row>
    <row r="12" spans="2:13">
      <c r="B12" s="187" t="s">
        <v>110</v>
      </c>
      <c r="C12" s="188">
        <v>23</v>
      </c>
      <c r="D12" s="175" t="s">
        <v>111</v>
      </c>
      <c r="E12" s="189">
        <v>50</v>
      </c>
      <c r="F12" s="66">
        <f>C12*E12</f>
        <v>1150</v>
      </c>
      <c r="G12" s="126">
        <f>F12*0.22</f>
        <v>253</v>
      </c>
      <c r="H12" s="113">
        <f>SUM(F12:G12)</f>
        <v>1403</v>
      </c>
      <c r="I12" s="127">
        <f>H12*0</f>
        <v>0</v>
      </c>
      <c r="J12" s="128">
        <f>SUM(H12:I12)</f>
        <v>1403</v>
      </c>
      <c r="K12" s="223"/>
      <c r="M12" s="63"/>
    </row>
    <row r="13" spans="2:13">
      <c r="B13" s="68"/>
      <c r="C13" s="65"/>
      <c r="D13" s="65"/>
      <c r="E13" s="65"/>
      <c r="F13" s="65"/>
      <c r="G13" s="65"/>
      <c r="H13" s="186"/>
      <c r="I13" s="190"/>
      <c r="J13" s="95"/>
      <c r="K13" s="223"/>
      <c r="M13" s="63"/>
    </row>
    <row r="14" spans="2:13" s="63" customFormat="1">
      <c r="B14" s="218" t="s">
        <v>112</v>
      </c>
      <c r="C14" s="219"/>
      <c r="D14" s="219"/>
      <c r="E14" s="219"/>
      <c r="F14" s="219"/>
      <c r="G14" s="219"/>
      <c r="H14" s="219"/>
      <c r="I14" s="219"/>
      <c r="J14" s="220"/>
      <c r="K14" s="223"/>
    </row>
    <row r="15" spans="2:13">
      <c r="B15" s="173" t="s">
        <v>113</v>
      </c>
      <c r="C15" s="174">
        <v>28.5</v>
      </c>
      <c r="D15" s="175" t="s">
        <v>102</v>
      </c>
      <c r="E15" s="176">
        <v>18</v>
      </c>
      <c r="F15" s="177">
        <f>C15*E15</f>
        <v>513</v>
      </c>
      <c r="G15" s="64">
        <f>F15*0.22</f>
        <v>112.86</v>
      </c>
      <c r="H15" s="178">
        <f>SUM(F15:G15)</f>
        <v>625.86</v>
      </c>
      <c r="I15" s="179">
        <f>H15*0</f>
        <v>0</v>
      </c>
      <c r="J15" s="180">
        <f>SUM(H15:I15)</f>
        <v>625.86</v>
      </c>
      <c r="K15" s="223"/>
      <c r="M15" s="63"/>
    </row>
    <row r="16" spans="2:13">
      <c r="B16" s="173" t="s">
        <v>114</v>
      </c>
      <c r="C16" s="174">
        <v>3</v>
      </c>
      <c r="D16" s="191" t="s">
        <v>115</v>
      </c>
      <c r="E16" s="176">
        <v>75</v>
      </c>
      <c r="F16" s="177">
        <f>C16*E16</f>
        <v>225</v>
      </c>
      <c r="G16" s="64">
        <f>F16*0.22</f>
        <v>49.5</v>
      </c>
      <c r="H16" s="178">
        <f>SUM(F16:G16)</f>
        <v>274.5</v>
      </c>
      <c r="I16" s="179">
        <f t="shared" ref="I16:I17" si="2">H16*0</f>
        <v>0</v>
      </c>
      <c r="J16" s="180">
        <f>SUM(H16:I16)</f>
        <v>274.5</v>
      </c>
      <c r="K16" s="223"/>
      <c r="M16" s="63"/>
    </row>
    <row r="17" spans="1:12">
      <c r="B17" s="182" t="s">
        <v>106</v>
      </c>
      <c r="C17" s="183">
        <v>30</v>
      </c>
      <c r="D17" s="192" t="s">
        <v>107</v>
      </c>
      <c r="E17" s="185">
        <v>5</v>
      </c>
      <c r="F17" s="177">
        <f>C17*E17</f>
        <v>150</v>
      </c>
      <c r="G17" s="114">
        <f>F17*0.22</f>
        <v>33</v>
      </c>
      <c r="H17" s="178">
        <f>SUM(F17:G17)</f>
        <v>183</v>
      </c>
      <c r="I17" s="179">
        <f t="shared" si="2"/>
        <v>0</v>
      </c>
      <c r="J17" s="180">
        <f>SUM(H17:I17)</f>
        <v>183</v>
      </c>
      <c r="K17" s="223"/>
    </row>
    <row r="18" spans="1:12" ht="13" thickBot="1">
      <c r="B18" s="217" t="s">
        <v>108</v>
      </c>
      <c r="C18" s="65"/>
      <c r="D18" s="65"/>
      <c r="E18" s="65"/>
      <c r="F18" s="66">
        <f>SUM(F15:F17)</f>
        <v>888</v>
      </c>
      <c r="G18" s="67">
        <f>SUM(G15:G17)</f>
        <v>195.36</v>
      </c>
      <c r="H18" s="113">
        <f>SUM(H15:H17)</f>
        <v>1083.3600000000001</v>
      </c>
      <c r="I18" s="90">
        <f>SUM(I15:I17)</f>
        <v>0</v>
      </c>
      <c r="J18" s="91">
        <f>SUM(J15:J17)</f>
        <v>1083.3600000000001</v>
      </c>
      <c r="K18" s="224"/>
    </row>
    <row r="19" spans="1:12" s="71" customFormat="1">
      <c r="B19" s="269" t="s">
        <v>116</v>
      </c>
      <c r="C19" s="270"/>
      <c r="D19" s="270"/>
      <c r="E19" s="270"/>
      <c r="F19" s="270"/>
      <c r="G19" s="270"/>
      <c r="H19" s="270"/>
      <c r="I19" s="270"/>
      <c r="J19" s="271"/>
      <c r="K19" s="221"/>
    </row>
    <row r="20" spans="1:12" s="71" customFormat="1">
      <c r="B20" s="217"/>
      <c r="C20" s="72"/>
      <c r="D20" s="72"/>
      <c r="E20" s="72"/>
      <c r="F20" s="72"/>
      <c r="G20" s="72"/>
      <c r="H20" s="70"/>
      <c r="I20" s="69"/>
      <c r="J20" s="95"/>
      <c r="K20" s="221"/>
    </row>
    <row r="21" spans="1:12" s="63" customFormat="1">
      <c r="B21" s="238" t="s">
        <v>14</v>
      </c>
      <c r="C21" s="239"/>
      <c r="D21" s="239"/>
      <c r="E21" s="239"/>
      <c r="F21" s="239"/>
      <c r="G21" s="239"/>
      <c r="H21" s="239"/>
      <c r="I21" s="239"/>
      <c r="J21" s="240"/>
      <c r="K21" s="241"/>
    </row>
    <row r="22" spans="1:12">
      <c r="B22" s="187"/>
      <c r="C22" s="188">
        <v>36</v>
      </c>
      <c r="D22" s="175" t="s">
        <v>117</v>
      </c>
      <c r="E22" s="176">
        <v>70</v>
      </c>
      <c r="F22" s="177">
        <f>C22*E22</f>
        <v>2520</v>
      </c>
      <c r="G22" s="64">
        <f>F22*0.18</f>
        <v>453.59999999999997</v>
      </c>
      <c r="H22" s="178">
        <f>SUM(F22:G22)</f>
        <v>2973.6</v>
      </c>
      <c r="I22" s="181">
        <f>H22*0</f>
        <v>0</v>
      </c>
      <c r="J22" s="180">
        <f>SUM(H22:I22)</f>
        <v>2973.6</v>
      </c>
      <c r="K22" s="242"/>
    </row>
    <row r="23" spans="1:12">
      <c r="B23" s="193"/>
      <c r="C23" s="194"/>
      <c r="D23" s="184" t="s">
        <v>117</v>
      </c>
      <c r="E23" s="185"/>
      <c r="F23" s="177">
        <f>C23*E23</f>
        <v>0</v>
      </c>
      <c r="G23" s="94"/>
      <c r="H23" s="178"/>
      <c r="I23" s="181"/>
      <c r="J23" s="180"/>
      <c r="K23" s="242"/>
    </row>
    <row r="24" spans="1:12">
      <c r="B24" s="193"/>
      <c r="C24" s="194"/>
      <c r="D24" s="184" t="s">
        <v>117</v>
      </c>
      <c r="E24" s="185"/>
      <c r="F24" s="177">
        <f>C24*E24</f>
        <v>0</v>
      </c>
      <c r="G24" s="94"/>
      <c r="H24" s="178"/>
      <c r="I24" s="181"/>
      <c r="J24" s="180"/>
      <c r="K24" s="242"/>
    </row>
    <row r="25" spans="1:12">
      <c r="B25" s="217" t="s">
        <v>108</v>
      </c>
      <c r="C25" s="72"/>
      <c r="D25" s="72"/>
      <c r="E25" s="72">
        <f>SUM(E22:E24)</f>
        <v>70</v>
      </c>
      <c r="F25" s="66">
        <f>SUM(F22:F24)</f>
        <v>2520</v>
      </c>
      <c r="G25" s="67">
        <f>SUM(G22:G22)</f>
        <v>453.59999999999997</v>
      </c>
      <c r="H25" s="113">
        <f>SUM(H22:H22)</f>
        <v>2973.6</v>
      </c>
      <c r="I25" s="90">
        <f>SUM(I22:I24)</f>
        <v>0</v>
      </c>
      <c r="J25" s="91">
        <f>SUM(J22:J24)</f>
        <v>2973.6</v>
      </c>
      <c r="K25" s="242"/>
    </row>
    <row r="26" spans="1:12" ht="13" thickBot="1">
      <c r="B26" s="139" t="s">
        <v>118</v>
      </c>
      <c r="C26" s="195"/>
      <c r="D26" s="196"/>
      <c r="E26" s="197"/>
      <c r="F26" s="73">
        <f>SUM(F9+F12+F18+F25)</f>
        <v>4976</v>
      </c>
      <c r="G26" s="73">
        <f>SUM(G9+G12+G18+G25)</f>
        <v>993.91999999999985</v>
      </c>
      <c r="H26" s="73">
        <f>SUM(H9+H12+H18+H25)</f>
        <v>5969.92</v>
      </c>
      <c r="I26" s="73">
        <f>SUM(I9+I12+I18+I25)</f>
        <v>0</v>
      </c>
      <c r="J26" s="73">
        <f>SUM(J9+J12+J18+J25)</f>
        <v>5969.92</v>
      </c>
      <c r="K26" s="272"/>
    </row>
    <row r="27" spans="1:12" s="63" customFormat="1" ht="16.5" customHeight="1">
      <c r="A27" s="144"/>
      <c r="B27" s="140"/>
      <c r="C27" s="198"/>
      <c r="D27" s="198"/>
      <c r="E27" s="198"/>
      <c r="F27" s="145"/>
      <c r="G27" s="198"/>
      <c r="H27" s="141"/>
      <c r="I27" s="142"/>
      <c r="J27" s="143"/>
      <c r="K27" s="199"/>
      <c r="L27" s="144"/>
    </row>
    <row r="28" spans="1:12" s="63" customFormat="1" ht="16.5" customHeight="1">
      <c r="A28" s="144"/>
      <c r="B28" s="140"/>
      <c r="C28" s="198"/>
      <c r="D28" s="198"/>
      <c r="E28" s="198"/>
      <c r="F28" s="145"/>
      <c r="G28" s="198"/>
      <c r="H28" s="141"/>
      <c r="I28" s="142"/>
      <c r="J28" s="143"/>
      <c r="K28" s="200"/>
      <c r="L28" s="144"/>
    </row>
    <row r="29" spans="1:12" s="63" customFormat="1" ht="16.5" customHeight="1">
      <c r="B29" s="140"/>
      <c r="C29" s="198"/>
      <c r="D29" s="198"/>
      <c r="E29" s="198"/>
      <c r="F29" s="145"/>
      <c r="G29" s="198"/>
      <c r="H29" s="141"/>
      <c r="I29" s="142"/>
      <c r="J29" s="143"/>
      <c r="K29" s="200"/>
    </row>
    <row r="30" spans="1:12" s="63" customFormat="1" ht="16.5" customHeight="1" thickBot="1">
      <c r="B30" s="140"/>
      <c r="C30" s="198"/>
      <c r="D30" s="198"/>
      <c r="E30" s="198"/>
      <c r="F30" s="124"/>
      <c r="G30" s="198"/>
      <c r="H30" s="141"/>
      <c r="I30" s="142"/>
      <c r="J30" s="143"/>
      <c r="K30" s="200"/>
    </row>
    <row r="31" spans="1:12">
      <c r="B31" s="264" t="s">
        <v>119</v>
      </c>
      <c r="C31" s="266" t="s">
        <v>87</v>
      </c>
      <c r="D31" s="267"/>
      <c r="E31" s="267"/>
      <c r="F31" s="267"/>
      <c r="G31" s="267"/>
      <c r="H31" s="268"/>
      <c r="I31" s="247" t="s">
        <v>88</v>
      </c>
      <c r="J31" s="248"/>
      <c r="K31" s="261" t="s">
        <v>89</v>
      </c>
    </row>
    <row r="32" spans="1:12" ht="13" thickBot="1">
      <c r="B32" s="265"/>
      <c r="C32" s="134" t="s">
        <v>90</v>
      </c>
      <c r="D32" s="135" t="s">
        <v>91</v>
      </c>
      <c r="E32" s="135" t="s">
        <v>120</v>
      </c>
      <c r="F32" s="134" t="s">
        <v>93</v>
      </c>
      <c r="G32" s="134" t="s">
        <v>94</v>
      </c>
      <c r="H32" s="134" t="s">
        <v>95</v>
      </c>
      <c r="I32" s="136" t="s">
        <v>96</v>
      </c>
      <c r="J32" s="137" t="s">
        <v>97</v>
      </c>
      <c r="K32" s="262"/>
    </row>
    <row r="33" spans="1:20" s="63" customFormat="1">
      <c r="B33" s="243" t="s">
        <v>121</v>
      </c>
      <c r="C33" s="244"/>
      <c r="D33" s="245"/>
      <c r="E33" s="245"/>
      <c r="F33" s="244"/>
      <c r="G33" s="244"/>
      <c r="H33" s="244"/>
      <c r="I33" s="244"/>
      <c r="J33" s="244"/>
      <c r="K33" s="246"/>
    </row>
    <row r="34" spans="1:20" s="63" customFormat="1">
      <c r="B34" s="235" t="s">
        <v>122</v>
      </c>
      <c r="C34" s="236"/>
      <c r="D34" s="236"/>
      <c r="E34" s="236"/>
      <c r="F34" s="236"/>
      <c r="G34" s="236"/>
      <c r="H34" s="236"/>
      <c r="I34" s="236"/>
      <c r="J34" s="237"/>
      <c r="K34" s="249"/>
    </row>
    <row r="35" spans="1:20">
      <c r="B35" s="173" t="s">
        <v>101</v>
      </c>
      <c r="C35" s="174">
        <v>28</v>
      </c>
      <c r="D35" s="175" t="s">
        <v>102</v>
      </c>
      <c r="E35" s="176">
        <v>6</v>
      </c>
      <c r="F35" s="177">
        <f>C35*E35</f>
        <v>168</v>
      </c>
      <c r="G35" s="64">
        <f>F35*0.22</f>
        <v>36.96</v>
      </c>
      <c r="H35" s="178">
        <f>SUM(F35:G35)</f>
        <v>204.96</v>
      </c>
      <c r="I35" s="181">
        <f>H35*0</f>
        <v>0</v>
      </c>
      <c r="J35" s="180">
        <f>SUM(H35:I35)</f>
        <v>204.96</v>
      </c>
      <c r="K35" s="250"/>
    </row>
    <row r="36" spans="1:20">
      <c r="B36" s="173" t="s">
        <v>123</v>
      </c>
      <c r="C36" s="174">
        <v>28.5</v>
      </c>
      <c r="D36" s="175" t="s">
        <v>102</v>
      </c>
      <c r="E36" s="176">
        <v>21</v>
      </c>
      <c r="F36" s="177">
        <f>C36*E36</f>
        <v>598.5</v>
      </c>
      <c r="G36" s="64">
        <f>F36*0.22</f>
        <v>131.66999999999999</v>
      </c>
      <c r="H36" s="178">
        <f>SUM(F36:G36)</f>
        <v>730.17</v>
      </c>
      <c r="I36" s="181">
        <f t="shared" ref="I36:I38" si="3">H36*0</f>
        <v>0</v>
      </c>
      <c r="J36" s="180">
        <f>SUM(H36:I36)</f>
        <v>730.17</v>
      </c>
      <c r="K36" s="250"/>
      <c r="M36" s="63"/>
      <c r="N36" s="63"/>
      <c r="O36" s="63"/>
      <c r="P36" s="63"/>
      <c r="Q36" s="63"/>
      <c r="R36" s="63"/>
      <c r="S36" s="63"/>
      <c r="T36" s="63"/>
    </row>
    <row r="37" spans="1:20">
      <c r="B37" s="182" t="s">
        <v>104</v>
      </c>
      <c r="C37" s="174">
        <v>45</v>
      </c>
      <c r="D37" s="175" t="s">
        <v>105</v>
      </c>
      <c r="E37" s="176">
        <v>5</v>
      </c>
      <c r="F37" s="177">
        <f>C37*E37</f>
        <v>225</v>
      </c>
      <c r="G37" s="64">
        <f>F37*0.22</f>
        <v>49.5</v>
      </c>
      <c r="H37" s="178">
        <f>SUM(F37:G37)</f>
        <v>274.5</v>
      </c>
      <c r="I37" s="181">
        <f t="shared" si="3"/>
        <v>0</v>
      </c>
      <c r="J37" s="180">
        <f>SUM(H37:I37)</f>
        <v>274.5</v>
      </c>
      <c r="K37" s="250"/>
      <c r="M37" s="63"/>
      <c r="N37" s="63"/>
      <c r="O37" s="63"/>
      <c r="P37" s="63"/>
      <c r="Q37" s="63"/>
      <c r="R37" s="63"/>
      <c r="S37" s="63"/>
      <c r="T37" s="63"/>
    </row>
    <row r="38" spans="1:20">
      <c r="B38" s="182" t="s">
        <v>106</v>
      </c>
      <c r="C38" s="174">
        <v>30</v>
      </c>
      <c r="D38" s="175" t="s">
        <v>107</v>
      </c>
      <c r="E38" s="176">
        <v>7</v>
      </c>
      <c r="F38" s="177">
        <f>C38*E38</f>
        <v>210</v>
      </c>
      <c r="G38" s="64">
        <f>F38*0.22</f>
        <v>46.2</v>
      </c>
      <c r="H38" s="178">
        <f>SUM(F38:G38)</f>
        <v>256.2</v>
      </c>
      <c r="I38" s="181">
        <f t="shared" si="3"/>
        <v>0</v>
      </c>
      <c r="J38" s="180">
        <f>SUM(H38:I38)</f>
        <v>256.2</v>
      </c>
      <c r="K38" s="250"/>
      <c r="R38" s="201"/>
      <c r="S38" s="201"/>
      <c r="T38" s="201"/>
    </row>
    <row r="39" spans="1:20">
      <c r="B39" s="217" t="s">
        <v>108</v>
      </c>
      <c r="C39" s="65"/>
      <c r="D39" s="65"/>
      <c r="E39" s="65"/>
      <c r="F39" s="66">
        <f>SUM(F35:F38)</f>
        <v>1201.5</v>
      </c>
      <c r="G39" s="67">
        <f>SUM(G35:G38)</f>
        <v>264.33</v>
      </c>
      <c r="H39" s="113">
        <f>SUM(H35:H38)</f>
        <v>1465.8300000000002</v>
      </c>
      <c r="I39" s="90">
        <f>SUM(I35:I38)</f>
        <v>0</v>
      </c>
      <c r="J39" s="91">
        <f>SUM(J35:J38)</f>
        <v>1465.8300000000002</v>
      </c>
      <c r="K39" s="250"/>
    </row>
    <row r="40" spans="1:20">
      <c r="B40" s="68"/>
      <c r="C40" s="65"/>
      <c r="D40" s="65"/>
      <c r="E40" s="65"/>
      <c r="F40" s="65"/>
      <c r="G40" s="65"/>
      <c r="H40" s="70"/>
      <c r="I40" s="69"/>
      <c r="J40" s="95"/>
      <c r="K40" s="250"/>
    </row>
    <row r="41" spans="1:20" s="63" customFormat="1">
      <c r="B41" s="238" t="s">
        <v>109</v>
      </c>
      <c r="C41" s="239"/>
      <c r="D41" s="239"/>
      <c r="E41" s="239"/>
      <c r="F41" s="239"/>
      <c r="G41" s="239"/>
      <c r="H41" s="239"/>
      <c r="I41" s="239"/>
      <c r="J41" s="240"/>
      <c r="K41" s="250"/>
      <c r="M41"/>
      <c r="N41"/>
      <c r="O41"/>
      <c r="P41"/>
      <c r="Q41"/>
    </row>
    <row r="42" spans="1:20" s="63" customFormat="1">
      <c r="A42" s="202"/>
      <c r="B42" s="129"/>
      <c r="C42" s="219">
        <v>26</v>
      </c>
      <c r="D42" s="219"/>
      <c r="E42" s="219">
        <v>400</v>
      </c>
      <c r="F42" s="177">
        <f t="shared" ref="F42:F44" si="4">C42*E42</f>
        <v>10400</v>
      </c>
      <c r="G42" s="64">
        <f>F42*0.22</f>
        <v>2288</v>
      </c>
      <c r="H42" s="130">
        <f>SUM(F42:G42)</f>
        <v>12688</v>
      </c>
      <c r="I42" s="181">
        <f>H42*0</f>
        <v>0</v>
      </c>
      <c r="J42" s="131">
        <f>SUM(H42:I42)</f>
        <v>12688</v>
      </c>
      <c r="K42" s="250"/>
      <c r="M42"/>
      <c r="N42"/>
      <c r="O42"/>
      <c r="P42"/>
      <c r="Q42"/>
      <c r="R42"/>
      <c r="S42"/>
      <c r="T42"/>
    </row>
    <row r="43" spans="1:20" s="63" customFormat="1">
      <c r="A43" s="202"/>
      <c r="B43" s="129"/>
      <c r="C43" s="219"/>
      <c r="D43" s="219"/>
      <c r="E43" s="219"/>
      <c r="F43" s="177">
        <f t="shared" si="4"/>
        <v>0</v>
      </c>
      <c r="G43" s="64">
        <f>F43*0.22</f>
        <v>0</v>
      </c>
      <c r="H43" s="130">
        <f>SUM(F43:G43)</f>
        <v>0</v>
      </c>
      <c r="I43" s="181">
        <f t="shared" ref="I43:I44" si="5">H43*0</f>
        <v>0</v>
      </c>
      <c r="J43" s="131">
        <f t="shared" ref="J43:J45" si="6">SUM(H43:I43)</f>
        <v>0</v>
      </c>
      <c r="K43" s="250"/>
      <c r="M43"/>
      <c r="N43"/>
      <c r="O43"/>
      <c r="P43"/>
      <c r="Q43"/>
      <c r="R43"/>
      <c r="S43"/>
      <c r="T43"/>
    </row>
    <row r="44" spans="1:20" s="105" customFormat="1">
      <c r="A44" s="201"/>
      <c r="B44" s="203"/>
      <c r="C44" s="204"/>
      <c r="D44" s="204"/>
      <c r="E44" s="204"/>
      <c r="F44" s="177">
        <f t="shared" si="4"/>
        <v>0</v>
      </c>
      <c r="G44" s="64">
        <f>F44*0.22</f>
        <v>0</v>
      </c>
      <c r="H44" s="205">
        <f>SUM(F44:G44)</f>
        <v>0</v>
      </c>
      <c r="I44" s="181">
        <f t="shared" si="5"/>
        <v>0</v>
      </c>
      <c r="J44" s="131">
        <f t="shared" si="6"/>
        <v>0</v>
      </c>
      <c r="K44" s="250"/>
      <c r="L44" s="201"/>
      <c r="M44"/>
      <c r="N44" s="63"/>
      <c r="O44"/>
      <c r="P44"/>
      <c r="Q44"/>
      <c r="R44"/>
      <c r="S44"/>
      <c r="T44"/>
    </row>
    <row r="45" spans="1:20">
      <c r="B45" s="187"/>
      <c r="C45" s="188"/>
      <c r="D45" s="175" t="s">
        <v>117</v>
      </c>
      <c r="E45" s="132">
        <f>SUM(E42:E44)</f>
        <v>400</v>
      </c>
      <c r="F45" s="66">
        <f>C45*E45</f>
        <v>0</v>
      </c>
      <c r="G45" s="126">
        <f>SUM(G42:G44)</f>
        <v>2288</v>
      </c>
      <c r="H45" s="113">
        <f>SUM(H42:H44)</f>
        <v>12688</v>
      </c>
      <c r="I45" s="127">
        <f>SUM(I42:I44)</f>
        <v>0</v>
      </c>
      <c r="J45" s="95">
        <f t="shared" si="6"/>
        <v>12688</v>
      </c>
      <c r="K45" s="250"/>
    </row>
    <row r="46" spans="1:20">
      <c r="B46" s="68"/>
      <c r="C46" s="65"/>
      <c r="D46" s="65"/>
      <c r="E46" s="65"/>
      <c r="F46" s="65"/>
      <c r="G46" s="65"/>
      <c r="H46" s="70"/>
      <c r="I46" s="69"/>
      <c r="J46" s="95"/>
      <c r="K46" s="250"/>
    </row>
    <row r="47" spans="1:20" s="63" customFormat="1">
      <c r="B47" s="238" t="s">
        <v>124</v>
      </c>
      <c r="C47" s="239"/>
      <c r="D47" s="239"/>
      <c r="E47" s="239"/>
      <c r="F47" s="239"/>
      <c r="G47" s="239"/>
      <c r="H47" s="239"/>
      <c r="I47" s="239"/>
      <c r="J47" s="240"/>
      <c r="K47" s="250"/>
      <c r="M47"/>
      <c r="N47"/>
      <c r="O47"/>
      <c r="P47"/>
      <c r="Q47"/>
    </row>
    <row r="48" spans="1:20">
      <c r="B48" s="173" t="s">
        <v>125</v>
      </c>
      <c r="C48" s="174">
        <v>28.5</v>
      </c>
      <c r="D48" s="175" t="s">
        <v>102</v>
      </c>
      <c r="E48" s="176">
        <v>41</v>
      </c>
      <c r="F48" s="177">
        <f>C48*E48</f>
        <v>1168.5</v>
      </c>
      <c r="G48" s="74">
        <f>F48*0.22</f>
        <v>257.07</v>
      </c>
      <c r="H48" s="178">
        <f>SUM(F48:G48)</f>
        <v>1425.57</v>
      </c>
      <c r="I48" s="181">
        <f>H48*0</f>
        <v>0</v>
      </c>
      <c r="J48" s="180">
        <f>SUM(H48:I48)</f>
        <v>1425.57</v>
      </c>
      <c r="K48" s="250"/>
    </row>
    <row r="49" spans="2:20">
      <c r="B49" s="173" t="s">
        <v>114</v>
      </c>
      <c r="C49" s="174">
        <v>3</v>
      </c>
      <c r="D49" s="191" t="s">
        <v>115</v>
      </c>
      <c r="E49" s="176">
        <v>200</v>
      </c>
      <c r="F49" s="177">
        <f>C49*E49</f>
        <v>600</v>
      </c>
      <c r="G49" s="74">
        <f>F49*0.22</f>
        <v>132</v>
      </c>
      <c r="H49" s="178">
        <f>SUM(F49:G49)</f>
        <v>732</v>
      </c>
      <c r="I49" s="181">
        <f t="shared" ref="I49:I50" si="7">H49*0</f>
        <v>0</v>
      </c>
      <c r="J49" s="180">
        <f>SUM(H49:I49)</f>
        <v>732</v>
      </c>
      <c r="K49" s="250"/>
    </row>
    <row r="50" spans="2:20">
      <c r="B50" s="182" t="s">
        <v>106</v>
      </c>
      <c r="C50" s="183">
        <v>30</v>
      </c>
      <c r="D50" s="192" t="s">
        <v>107</v>
      </c>
      <c r="E50" s="185">
        <v>4</v>
      </c>
      <c r="F50" s="177">
        <f>C50*E50</f>
        <v>120</v>
      </c>
      <c r="G50" s="74">
        <f>F50*0.22</f>
        <v>26.4</v>
      </c>
      <c r="H50" s="178">
        <f>SUM(F50:G50)</f>
        <v>146.4</v>
      </c>
      <c r="I50" s="181">
        <f t="shared" si="7"/>
        <v>0</v>
      </c>
      <c r="J50" s="180">
        <f>SUM(H50:I50)</f>
        <v>146.4</v>
      </c>
      <c r="K50" s="250"/>
    </row>
    <row r="51" spans="2:20">
      <c r="B51" s="217" t="s">
        <v>108</v>
      </c>
      <c r="C51" s="72"/>
      <c r="D51" s="72"/>
      <c r="E51" s="72"/>
      <c r="F51" s="66">
        <f>SUM(F48:F50)</f>
        <v>1888.5</v>
      </c>
      <c r="G51" s="67">
        <f>SUM(G48:G50)</f>
        <v>415.46999999999997</v>
      </c>
      <c r="H51" s="113">
        <f>SUM(H48:H50)</f>
        <v>2303.9699999999998</v>
      </c>
      <c r="I51" s="90">
        <f>SUM(I48:I50)</f>
        <v>0</v>
      </c>
      <c r="J51" s="91">
        <f>SUM(J48:J50)</f>
        <v>2303.9699999999998</v>
      </c>
      <c r="K51" s="250"/>
    </row>
    <row r="52" spans="2:20">
      <c r="B52" s="75"/>
      <c r="C52" s="76"/>
      <c r="D52" s="76"/>
      <c r="E52" s="76"/>
      <c r="F52" s="76"/>
      <c r="G52" s="76"/>
      <c r="H52" s="77"/>
      <c r="I52" s="78"/>
      <c r="J52" s="96"/>
      <c r="K52" s="250"/>
      <c r="L52" s="63"/>
    </row>
    <row r="53" spans="2:20" s="63" customFormat="1">
      <c r="B53" s="235" t="s">
        <v>126</v>
      </c>
      <c r="C53" s="236"/>
      <c r="D53" s="236"/>
      <c r="E53" s="236"/>
      <c r="F53" s="236"/>
      <c r="G53" s="236"/>
      <c r="H53" s="236"/>
      <c r="I53" s="236"/>
      <c r="J53" s="237"/>
      <c r="K53" s="250"/>
      <c r="L53"/>
      <c r="M53"/>
      <c r="N53"/>
      <c r="R53"/>
      <c r="S53"/>
      <c r="T53"/>
    </row>
    <row r="54" spans="2:20">
      <c r="B54" s="173" t="s">
        <v>127</v>
      </c>
      <c r="C54" s="174">
        <v>7</v>
      </c>
      <c r="D54" s="175" t="s">
        <v>128</v>
      </c>
      <c r="E54" s="176">
        <v>50</v>
      </c>
      <c r="F54" s="177">
        <f>C54*E54</f>
        <v>350</v>
      </c>
      <c r="G54" s="64">
        <f>F54*0.22</f>
        <v>77</v>
      </c>
      <c r="H54" s="178">
        <f>SUM(F54:G54)</f>
        <v>427</v>
      </c>
      <c r="I54" s="181" t="s">
        <v>129</v>
      </c>
      <c r="J54" s="180">
        <f>H54</f>
        <v>427</v>
      </c>
      <c r="K54" s="250"/>
    </row>
    <row r="55" spans="2:20">
      <c r="B55" s="173" t="s">
        <v>130</v>
      </c>
      <c r="C55" s="174">
        <v>6.5</v>
      </c>
      <c r="D55" s="175" t="s">
        <v>128</v>
      </c>
      <c r="E55" s="176">
        <v>50</v>
      </c>
      <c r="F55" s="177">
        <f>C55*E55</f>
        <v>325</v>
      </c>
      <c r="G55" s="64">
        <f>F55*0.22</f>
        <v>71.5</v>
      </c>
      <c r="H55" s="178">
        <f>SUM(F55:G55)</f>
        <v>396.5</v>
      </c>
      <c r="I55" s="178" t="s">
        <v>129</v>
      </c>
      <c r="J55" s="180">
        <f>H55</f>
        <v>396.5</v>
      </c>
      <c r="K55" s="250"/>
      <c r="R55" s="63"/>
      <c r="S55" s="63"/>
      <c r="T55" s="63"/>
    </row>
    <row r="56" spans="2:20">
      <c r="B56" s="173" t="s">
        <v>131</v>
      </c>
      <c r="C56" s="174">
        <v>6.5</v>
      </c>
      <c r="D56" s="175" t="s">
        <v>128</v>
      </c>
      <c r="E56" s="176">
        <v>50</v>
      </c>
      <c r="F56" s="177">
        <f>C56*E56</f>
        <v>325</v>
      </c>
      <c r="G56" s="64">
        <f>F56*0.22</f>
        <v>71.5</v>
      </c>
      <c r="H56" s="178">
        <f>SUM(F56:G56)</f>
        <v>396.5</v>
      </c>
      <c r="I56" s="178" t="s">
        <v>129</v>
      </c>
      <c r="J56" s="180">
        <f>H56</f>
        <v>396.5</v>
      </c>
      <c r="K56" s="250"/>
      <c r="R56" s="63"/>
      <c r="S56" s="63"/>
      <c r="T56" s="63"/>
    </row>
    <row r="57" spans="2:20">
      <c r="B57" s="173" t="s">
        <v>132</v>
      </c>
      <c r="C57" s="174">
        <v>6.5</v>
      </c>
      <c r="D57" s="175"/>
      <c r="E57" s="176"/>
      <c r="F57" s="177">
        <f>C57*E57</f>
        <v>0</v>
      </c>
      <c r="G57" s="64">
        <f>F57*0.22</f>
        <v>0</v>
      </c>
      <c r="H57" s="178">
        <f>SUM(F57:G57)</f>
        <v>0</v>
      </c>
      <c r="I57" s="181" t="s">
        <v>129</v>
      </c>
      <c r="J57" s="180">
        <f>H57</f>
        <v>0</v>
      </c>
      <c r="K57" s="250"/>
      <c r="L57" s="71"/>
    </row>
    <row r="58" spans="2:20">
      <c r="B58" s="173" t="s">
        <v>133</v>
      </c>
      <c r="C58" s="206">
        <v>1500</v>
      </c>
      <c r="D58" s="175"/>
      <c r="E58" s="176">
        <v>1</v>
      </c>
      <c r="F58" s="177">
        <f>C58*E58</f>
        <v>1500</v>
      </c>
      <c r="G58" s="64">
        <f>F58*0.22</f>
        <v>330</v>
      </c>
      <c r="H58" s="178">
        <f>SUM(F58:G58)</f>
        <v>1830</v>
      </c>
      <c r="I58" s="181" t="s">
        <v>129</v>
      </c>
      <c r="J58" s="180">
        <f>H58</f>
        <v>1830</v>
      </c>
      <c r="K58" s="250"/>
      <c r="L58" s="71"/>
    </row>
    <row r="59" spans="2:20">
      <c r="B59" s="207" t="s">
        <v>134</v>
      </c>
      <c r="C59" s="206" t="s">
        <v>135</v>
      </c>
      <c r="D59" s="175" t="s">
        <v>136</v>
      </c>
      <c r="E59" s="176"/>
      <c r="F59" s="177"/>
      <c r="G59" s="64"/>
      <c r="H59" s="178"/>
      <c r="I59" s="181"/>
      <c r="J59" s="180">
        <v>0</v>
      </c>
      <c r="K59" s="250"/>
    </row>
    <row r="60" spans="2:20" ht="13" thickBot="1">
      <c r="B60" s="217" t="s">
        <v>108</v>
      </c>
      <c r="C60" s="72"/>
      <c r="D60" s="72"/>
      <c r="E60" s="72"/>
      <c r="F60" s="66">
        <f>SUM(F54:F59)</f>
        <v>2500</v>
      </c>
      <c r="G60" s="67">
        <f>SUM(G54:G59)</f>
        <v>550</v>
      </c>
      <c r="H60" s="113">
        <f>SUM(H54:H59)</f>
        <v>3050</v>
      </c>
      <c r="I60" s="92" t="s">
        <v>129</v>
      </c>
      <c r="J60" s="91">
        <f>SUM(J54:J59)</f>
        <v>3050</v>
      </c>
      <c r="K60" s="251"/>
      <c r="R60" s="71"/>
      <c r="S60" s="71"/>
      <c r="T60" s="71"/>
    </row>
    <row r="61" spans="2:20">
      <c r="B61" s="68"/>
      <c r="C61" s="65"/>
      <c r="D61" s="65"/>
      <c r="E61" s="65"/>
      <c r="F61" s="65"/>
      <c r="G61" s="65"/>
      <c r="H61" s="70"/>
      <c r="I61" s="69"/>
      <c r="J61" s="95"/>
      <c r="K61" s="221"/>
      <c r="R61" s="71"/>
      <c r="S61" s="71"/>
      <c r="T61" s="71"/>
    </row>
    <row r="62" spans="2:20" s="63" customFormat="1">
      <c r="B62" s="238" t="s">
        <v>137</v>
      </c>
      <c r="C62" s="239"/>
      <c r="D62" s="239"/>
      <c r="E62" s="239"/>
      <c r="F62" s="239"/>
      <c r="G62" s="239"/>
      <c r="H62" s="239"/>
      <c r="I62" s="239"/>
      <c r="J62" s="240"/>
      <c r="K62" s="241"/>
      <c r="L62"/>
      <c r="M62"/>
      <c r="N62"/>
      <c r="O62"/>
      <c r="P62"/>
      <c r="Q62"/>
      <c r="R62"/>
      <c r="S62"/>
      <c r="T62"/>
    </row>
    <row r="63" spans="2:20">
      <c r="B63" s="187" t="s">
        <v>138</v>
      </c>
      <c r="C63" s="188">
        <v>38</v>
      </c>
      <c r="D63" s="175" t="s">
        <v>117</v>
      </c>
      <c r="E63" s="176">
        <v>100</v>
      </c>
      <c r="F63" s="177">
        <f>C63*E63</f>
        <v>3800</v>
      </c>
      <c r="G63" s="64">
        <f>F63*0.22</f>
        <v>836</v>
      </c>
      <c r="H63" s="178">
        <f>SUM(F63:G63)</f>
        <v>4636</v>
      </c>
      <c r="I63" s="181">
        <f>H63*0</f>
        <v>0</v>
      </c>
      <c r="J63" s="180">
        <f>SUM(H63:I63)</f>
        <v>4636</v>
      </c>
      <c r="K63" s="242"/>
      <c r="L63" s="63"/>
    </row>
    <row r="64" spans="2:20">
      <c r="B64" s="193">
        <v>-41</v>
      </c>
      <c r="C64" s="194"/>
      <c r="D64" s="184"/>
      <c r="E64" s="185"/>
      <c r="F64" s="177">
        <f>C64*E64</f>
        <v>0</v>
      </c>
      <c r="G64" s="64">
        <f t="shared" ref="G64:G65" si="8">F64*0.22</f>
        <v>0</v>
      </c>
      <c r="H64" s="178">
        <f t="shared" ref="H64:H65" si="9">SUM(F64:G64)</f>
        <v>0</v>
      </c>
      <c r="I64" s="181">
        <f t="shared" ref="I64:I65" si="10">H64*0.05</f>
        <v>0</v>
      </c>
      <c r="J64" s="180">
        <f t="shared" ref="J64:J65" si="11">SUM(H64:I64)</f>
        <v>0</v>
      </c>
      <c r="K64" s="242"/>
    </row>
    <row r="65" spans="2:20">
      <c r="B65" s="193">
        <v>-77</v>
      </c>
      <c r="C65" s="194"/>
      <c r="D65" s="184"/>
      <c r="E65" s="185"/>
      <c r="F65" s="177">
        <f>C65*E65</f>
        <v>0</v>
      </c>
      <c r="G65" s="64">
        <f t="shared" si="8"/>
        <v>0</v>
      </c>
      <c r="H65" s="178">
        <f t="shared" si="9"/>
        <v>0</v>
      </c>
      <c r="I65" s="181">
        <f t="shared" si="10"/>
        <v>0</v>
      </c>
      <c r="J65" s="180">
        <f t="shared" si="11"/>
        <v>0</v>
      </c>
      <c r="K65" s="242"/>
    </row>
    <row r="66" spans="2:20" s="71" customFormat="1">
      <c r="B66" s="217" t="s">
        <v>108</v>
      </c>
      <c r="C66" s="72"/>
      <c r="D66" s="72"/>
      <c r="E66" s="72">
        <f>SUM(E63:E65)</f>
        <v>100</v>
      </c>
      <c r="F66" s="66">
        <f>SUM(F63:F65)</f>
        <v>3800</v>
      </c>
      <c r="G66" s="67">
        <f>SUM(G63:G65)</f>
        <v>836</v>
      </c>
      <c r="H66" s="113">
        <f>SUM(H63:H65)</f>
        <v>4636</v>
      </c>
      <c r="I66" s="90">
        <f>SUM(I63:I65)</f>
        <v>0</v>
      </c>
      <c r="J66" s="91">
        <f>SUM(H66:I66)</f>
        <v>4636</v>
      </c>
      <c r="K66" s="242"/>
      <c r="L66"/>
      <c r="M66"/>
      <c r="N66"/>
      <c r="O66"/>
      <c r="P66"/>
      <c r="Q66"/>
      <c r="R66" s="63"/>
      <c r="S66" s="63"/>
      <c r="T66" s="63"/>
    </row>
    <row r="67" spans="2:20" s="71" customFormat="1" ht="13" thickBot="1">
      <c r="B67" s="79" t="s">
        <v>139</v>
      </c>
      <c r="C67" s="125"/>
      <c r="D67" s="125"/>
      <c r="E67" s="125"/>
      <c r="F67" s="73">
        <f>SUM(F39+F45+F51+F60+F66)</f>
        <v>9390</v>
      </c>
      <c r="G67" s="73">
        <f t="shared" ref="G67:H67" si="12">SUM(G39+G45+G51+G60+G66)</f>
        <v>4353.7999999999993</v>
      </c>
      <c r="H67" s="73">
        <f t="shared" si="12"/>
        <v>24143.8</v>
      </c>
      <c r="I67" s="73">
        <f>SUM(I39+I45+I51+I66)</f>
        <v>0</v>
      </c>
      <c r="J67" s="73">
        <f>SUM(J39+J45+J51+J60+J66)</f>
        <v>24143.8</v>
      </c>
      <c r="K67" s="103"/>
      <c r="L67"/>
      <c r="M67"/>
      <c r="N67"/>
      <c r="O67"/>
      <c r="P67"/>
      <c r="Q67"/>
      <c r="R67"/>
      <c r="S67"/>
      <c r="T67"/>
    </row>
    <row r="68" spans="2:20" ht="13" thickBot="1">
      <c r="B68" s="106"/>
      <c r="C68" s="107"/>
      <c r="D68" s="107"/>
      <c r="E68" s="107"/>
      <c r="F68" s="108"/>
      <c r="G68" s="108"/>
      <c r="H68" s="109"/>
      <c r="I68" s="110"/>
      <c r="J68" s="110"/>
      <c r="K68" s="81"/>
    </row>
    <row r="69" spans="2:20">
      <c r="B69" s="264" t="s">
        <v>140</v>
      </c>
      <c r="C69" s="266" t="s">
        <v>87</v>
      </c>
      <c r="D69" s="267"/>
      <c r="E69" s="267"/>
      <c r="F69" s="267"/>
      <c r="G69" s="267"/>
      <c r="H69" s="268"/>
      <c r="I69" s="247" t="s">
        <v>88</v>
      </c>
      <c r="J69" s="248"/>
      <c r="K69" s="261" t="s">
        <v>89</v>
      </c>
    </row>
    <row r="70" spans="2:20" ht="13" thickBot="1">
      <c r="B70" s="265"/>
      <c r="C70" s="134" t="s">
        <v>90</v>
      </c>
      <c r="D70" s="135" t="s">
        <v>91</v>
      </c>
      <c r="E70" s="135" t="s">
        <v>120</v>
      </c>
      <c r="F70" s="134" t="s">
        <v>93</v>
      </c>
      <c r="G70" s="134" t="s">
        <v>94</v>
      </c>
      <c r="H70" s="134" t="s">
        <v>95</v>
      </c>
      <c r="I70" s="136" t="s">
        <v>96</v>
      </c>
      <c r="J70" s="137" t="s">
        <v>97</v>
      </c>
      <c r="K70" s="262"/>
    </row>
    <row r="71" spans="2:20">
      <c r="B71" s="258"/>
      <c r="C71" s="259"/>
      <c r="D71" s="259"/>
      <c r="E71" s="259"/>
      <c r="F71" s="259"/>
      <c r="G71" s="259"/>
      <c r="H71" s="259"/>
      <c r="I71" s="259"/>
      <c r="J71" s="259"/>
      <c r="K71" s="260"/>
    </row>
    <row r="72" spans="2:20" s="63" customFormat="1">
      <c r="B72" s="235" t="s">
        <v>141</v>
      </c>
      <c r="C72" s="236"/>
      <c r="D72" s="236"/>
      <c r="E72" s="236"/>
      <c r="F72" s="236"/>
      <c r="G72" s="236"/>
      <c r="H72" s="236"/>
      <c r="I72" s="236"/>
      <c r="J72" s="237"/>
      <c r="K72" s="241"/>
      <c r="L72"/>
      <c r="M72"/>
      <c r="N72"/>
      <c r="O72"/>
      <c r="P72"/>
      <c r="Q72"/>
      <c r="R72"/>
      <c r="S72"/>
      <c r="T72"/>
    </row>
    <row r="73" spans="2:20">
      <c r="B73" s="187" t="s">
        <v>142</v>
      </c>
      <c r="C73" s="188">
        <v>17</v>
      </c>
      <c r="D73" s="175" t="s">
        <v>117</v>
      </c>
      <c r="E73" s="176">
        <v>40</v>
      </c>
      <c r="F73" s="177">
        <f>C73*E73</f>
        <v>680</v>
      </c>
      <c r="G73" s="64">
        <f>F73*0.22</f>
        <v>149.6</v>
      </c>
      <c r="H73" s="178">
        <f>SUM(F73:G73)</f>
        <v>829.6</v>
      </c>
      <c r="I73" s="181">
        <f>H73*0</f>
        <v>0</v>
      </c>
      <c r="J73" s="180">
        <f>SUM(H73:I73)</f>
        <v>829.6</v>
      </c>
      <c r="K73" s="241"/>
    </row>
    <row r="74" spans="2:20" ht="13" thickBot="1">
      <c r="B74" s="217" t="s">
        <v>108</v>
      </c>
      <c r="C74" s="72"/>
      <c r="D74" s="72"/>
      <c r="E74" s="72"/>
      <c r="F74" s="82">
        <f>F73</f>
        <v>680</v>
      </c>
      <c r="G74" s="83">
        <f>G73</f>
        <v>149.6</v>
      </c>
      <c r="H74" s="113">
        <f>H73</f>
        <v>829.6</v>
      </c>
      <c r="I74" s="55">
        <f>I73</f>
        <v>0</v>
      </c>
      <c r="J74" s="93">
        <f>J73</f>
        <v>829.6</v>
      </c>
      <c r="K74" s="263"/>
    </row>
    <row r="75" spans="2:20">
      <c r="B75" s="98"/>
      <c r="C75" s="99"/>
      <c r="D75" s="99"/>
      <c r="E75" s="99"/>
      <c r="F75" s="100"/>
      <c r="G75" s="100"/>
      <c r="H75" s="101"/>
      <c r="I75" s="208"/>
      <c r="J75" s="102"/>
      <c r="K75" s="116"/>
    </row>
    <row r="76" spans="2:20" ht="13" thickBot="1">
      <c r="B76" s="104" t="s">
        <v>143</v>
      </c>
      <c r="C76" s="99"/>
      <c r="D76" s="99"/>
      <c r="E76" s="99"/>
      <c r="F76" s="100"/>
      <c r="G76" s="100"/>
      <c r="H76" s="101"/>
      <c r="I76" s="208"/>
      <c r="J76" s="102"/>
      <c r="K76" s="228"/>
    </row>
    <row r="77" spans="2:20">
      <c r="B77" s="209" t="s">
        <v>144</v>
      </c>
      <c r="C77" s="210"/>
      <c r="D77" s="210" t="s">
        <v>117</v>
      </c>
      <c r="E77" s="210"/>
      <c r="F77" s="211">
        <f>C77*E77</f>
        <v>0</v>
      </c>
      <c r="G77" s="211">
        <f>F77*0.18</f>
        <v>0</v>
      </c>
      <c r="H77" s="212">
        <f>SUM(F77:G77)</f>
        <v>0</v>
      </c>
      <c r="I77" s="213" t="s">
        <v>129</v>
      </c>
      <c r="J77" s="214"/>
      <c r="K77" s="122" t="s">
        <v>145</v>
      </c>
    </row>
    <row r="78" spans="2:20">
      <c r="B78" s="209" t="s">
        <v>146</v>
      </c>
      <c r="C78" s="210"/>
      <c r="D78" s="210" t="s">
        <v>147</v>
      </c>
      <c r="E78" s="210"/>
      <c r="F78" s="215"/>
      <c r="G78" s="215"/>
      <c r="H78" s="216"/>
      <c r="I78" s="213" t="s">
        <v>129</v>
      </c>
      <c r="J78" s="214"/>
      <c r="K78" s="123" t="s">
        <v>148</v>
      </c>
    </row>
    <row r="79" spans="2:20">
      <c r="B79" s="98" t="s">
        <v>108</v>
      </c>
      <c r="C79" s="99"/>
      <c r="D79" s="99"/>
      <c r="E79" s="99"/>
      <c r="F79" s="211"/>
      <c r="G79" s="100"/>
      <c r="H79" s="101"/>
      <c r="I79" s="208"/>
      <c r="J79" s="102"/>
      <c r="K79" s="221"/>
      <c r="L79" s="63"/>
    </row>
    <row r="80" spans="2:20" ht="13" thickBot="1">
      <c r="B80" s="75"/>
      <c r="C80" s="76"/>
      <c r="D80" s="76"/>
      <c r="E80" s="76"/>
      <c r="F80" s="76"/>
      <c r="G80" s="76"/>
      <c r="H80" s="77"/>
      <c r="I80" s="78"/>
      <c r="J80" s="97"/>
      <c r="K80" s="228"/>
    </row>
    <row r="81" spans="2:20">
      <c r="B81" s="252" t="s">
        <v>122</v>
      </c>
      <c r="C81" s="253"/>
      <c r="D81" s="253"/>
      <c r="E81" s="253"/>
      <c r="F81" s="253"/>
      <c r="G81" s="253"/>
      <c r="H81" s="253"/>
      <c r="I81" s="253"/>
      <c r="J81" s="254"/>
      <c r="K81" s="255" t="s">
        <v>149</v>
      </c>
    </row>
    <row r="82" spans="2:20">
      <c r="B82" s="173" t="s">
        <v>103</v>
      </c>
      <c r="C82" s="174">
        <v>28.5</v>
      </c>
      <c r="D82" s="175" t="s">
        <v>102</v>
      </c>
      <c r="E82" s="176">
        <v>19</v>
      </c>
      <c r="F82" s="177">
        <f>C82*E82</f>
        <v>541.5</v>
      </c>
      <c r="G82" s="74">
        <f>F82*0.22</f>
        <v>119.13</v>
      </c>
      <c r="H82" s="178">
        <f>SUM(F82:G82)</f>
        <v>660.63</v>
      </c>
      <c r="I82" s="181">
        <f>H82*0</f>
        <v>0</v>
      </c>
      <c r="J82" s="180">
        <f>SUM(H82:I82)</f>
        <v>660.63</v>
      </c>
      <c r="K82" s="256"/>
      <c r="R82" s="63"/>
      <c r="S82" s="63"/>
      <c r="T82" s="63"/>
    </row>
    <row r="83" spans="2:20">
      <c r="B83" s="173" t="s">
        <v>101</v>
      </c>
      <c r="C83" s="174">
        <v>28</v>
      </c>
      <c r="D83" s="175" t="s">
        <v>102</v>
      </c>
      <c r="E83" s="176">
        <v>5</v>
      </c>
      <c r="F83" s="177">
        <f>C83*E83</f>
        <v>140</v>
      </c>
      <c r="G83" s="74">
        <f t="shared" ref="G83:G85" si="13">F83*0.22</f>
        <v>30.8</v>
      </c>
      <c r="H83" s="178">
        <f>SUM(F83:G83)</f>
        <v>170.8</v>
      </c>
      <c r="I83" s="181">
        <f t="shared" ref="I83:I85" si="14">H83*0</f>
        <v>0</v>
      </c>
      <c r="J83" s="180">
        <f>SUM(H83:I83)</f>
        <v>170.8</v>
      </c>
      <c r="K83" s="256"/>
    </row>
    <row r="84" spans="2:20">
      <c r="B84" s="182" t="s">
        <v>104</v>
      </c>
      <c r="C84" s="174">
        <v>45</v>
      </c>
      <c r="D84" s="175" t="s">
        <v>105</v>
      </c>
      <c r="E84" s="176">
        <v>4</v>
      </c>
      <c r="F84" s="177">
        <f>C84*E84</f>
        <v>180</v>
      </c>
      <c r="G84" s="74">
        <f t="shared" si="13"/>
        <v>39.6</v>
      </c>
      <c r="H84" s="178">
        <f>SUM(F84:G84)</f>
        <v>219.6</v>
      </c>
      <c r="I84" s="181">
        <f t="shared" si="14"/>
        <v>0</v>
      </c>
      <c r="J84" s="180">
        <f>SUM(H84:I84)</f>
        <v>219.6</v>
      </c>
      <c r="K84" s="256"/>
    </row>
    <row r="85" spans="2:20">
      <c r="B85" s="182" t="s">
        <v>106</v>
      </c>
      <c r="C85" s="183">
        <v>30</v>
      </c>
      <c r="D85" s="184" t="s">
        <v>107</v>
      </c>
      <c r="E85" s="185">
        <v>6</v>
      </c>
      <c r="F85" s="177">
        <f>C85*E85</f>
        <v>180</v>
      </c>
      <c r="G85" s="74">
        <f t="shared" si="13"/>
        <v>39.6</v>
      </c>
      <c r="H85" s="178">
        <f>SUM(F85:G85)</f>
        <v>219.6</v>
      </c>
      <c r="I85" s="181">
        <f t="shared" si="14"/>
        <v>0</v>
      </c>
      <c r="J85" s="180">
        <f>SUM(H85:I85)</f>
        <v>219.6</v>
      </c>
      <c r="K85" s="256"/>
    </row>
    <row r="86" spans="2:20">
      <c r="B86" s="217" t="s">
        <v>108</v>
      </c>
      <c r="C86" s="72"/>
      <c r="D86" s="72"/>
      <c r="E86" s="72"/>
      <c r="F86" s="66">
        <f>SUM(F82:F85)</f>
        <v>1041.5</v>
      </c>
      <c r="G86" s="66">
        <f>SUM(G82:G85)</f>
        <v>229.13</v>
      </c>
      <c r="H86" s="115">
        <f>SUM(H82:H85)</f>
        <v>1270.6299999999999</v>
      </c>
      <c r="I86" s="66">
        <f>SUM(I82:I85)</f>
        <v>0</v>
      </c>
      <c r="J86" s="66">
        <f>SUM(J82:J85)</f>
        <v>1270.6299999999999</v>
      </c>
      <c r="K86" s="256"/>
    </row>
    <row r="87" spans="2:20">
      <c r="B87" s="68"/>
      <c r="C87" s="65"/>
      <c r="D87" s="65"/>
      <c r="E87" s="65"/>
      <c r="F87" s="65"/>
      <c r="G87" s="65"/>
      <c r="H87" s="70"/>
      <c r="I87" s="69"/>
      <c r="J87" s="95"/>
      <c r="K87" s="256"/>
    </row>
    <row r="88" spans="2:20" s="63" customFormat="1">
      <c r="B88" s="238" t="s">
        <v>150</v>
      </c>
      <c r="C88" s="239"/>
      <c r="D88" s="239"/>
      <c r="E88" s="239"/>
      <c r="F88" s="239"/>
      <c r="G88" s="239"/>
      <c r="H88" s="239"/>
      <c r="I88" s="239"/>
      <c r="J88" s="240"/>
      <c r="K88" s="256"/>
      <c r="L88"/>
      <c r="M88"/>
      <c r="N88"/>
      <c r="O88"/>
      <c r="P88"/>
      <c r="Q88"/>
      <c r="R88"/>
      <c r="S88"/>
      <c r="T88"/>
    </row>
    <row r="89" spans="2:20">
      <c r="B89" s="187" t="s">
        <v>151</v>
      </c>
      <c r="C89" s="188">
        <v>26</v>
      </c>
      <c r="D89" s="175" t="s">
        <v>117</v>
      </c>
      <c r="E89" s="176">
        <v>360</v>
      </c>
      <c r="F89" s="177">
        <f>C89*E89</f>
        <v>9360</v>
      </c>
      <c r="G89" s="64">
        <f>F89*0.22</f>
        <v>2059.1999999999998</v>
      </c>
      <c r="H89" s="178">
        <f>SUM(F89:G89)</f>
        <v>11419.2</v>
      </c>
      <c r="I89" s="181">
        <f>H89*0</f>
        <v>0</v>
      </c>
      <c r="J89" s="180">
        <f>SUM(H89:I89)</f>
        <v>11419.2</v>
      </c>
      <c r="K89" s="256"/>
    </row>
    <row r="90" spans="2:20">
      <c r="B90" s="193" t="s">
        <v>152</v>
      </c>
      <c r="C90" s="194"/>
      <c r="D90" s="184"/>
      <c r="E90" s="185"/>
      <c r="F90" s="177">
        <f t="shared" ref="F90:F91" si="15">C90*E90</f>
        <v>0</v>
      </c>
      <c r="G90" s="64">
        <f t="shared" ref="G90:G91" si="16">F90*0.22</f>
        <v>0</v>
      </c>
      <c r="H90" s="178">
        <f t="shared" ref="H90:H91" si="17">SUM(F90:G90)</f>
        <v>0</v>
      </c>
      <c r="I90" s="181">
        <f t="shared" ref="I90:I91" si="18">H90*0</f>
        <v>0</v>
      </c>
      <c r="J90" s="180">
        <f t="shared" ref="J90:J91" si="19">SUM(H90:I90)</f>
        <v>0</v>
      </c>
      <c r="K90" s="256"/>
    </row>
    <row r="91" spans="2:20">
      <c r="B91" s="193" t="s">
        <v>153</v>
      </c>
      <c r="C91" s="194"/>
      <c r="D91" s="184"/>
      <c r="E91" s="185"/>
      <c r="F91" s="177">
        <f t="shared" si="15"/>
        <v>0</v>
      </c>
      <c r="G91" s="64">
        <f t="shared" si="16"/>
        <v>0</v>
      </c>
      <c r="H91" s="178">
        <f t="shared" si="17"/>
        <v>0</v>
      </c>
      <c r="I91" s="181">
        <f t="shared" si="18"/>
        <v>0</v>
      </c>
      <c r="J91" s="180">
        <f t="shared" si="19"/>
        <v>0</v>
      </c>
      <c r="K91" s="256"/>
    </row>
    <row r="92" spans="2:20">
      <c r="B92" s="217" t="s">
        <v>108</v>
      </c>
      <c r="C92" s="72"/>
      <c r="D92" s="72"/>
      <c r="E92" s="133">
        <f t="shared" ref="E92:J92" si="20">SUM(E89:E91)</f>
        <v>360</v>
      </c>
      <c r="F92" s="66">
        <f t="shared" si="20"/>
        <v>9360</v>
      </c>
      <c r="G92" s="67">
        <f t="shared" si="20"/>
        <v>2059.1999999999998</v>
      </c>
      <c r="H92" s="113">
        <f t="shared" si="20"/>
        <v>11419.2</v>
      </c>
      <c r="I92" s="90">
        <f t="shared" si="20"/>
        <v>0</v>
      </c>
      <c r="J92" s="91">
        <f t="shared" si="20"/>
        <v>11419.2</v>
      </c>
      <c r="K92" s="256"/>
    </row>
    <row r="93" spans="2:20" ht="13" thickBot="1">
      <c r="B93" s="79" t="s">
        <v>154</v>
      </c>
      <c r="C93" s="80"/>
      <c r="D93" s="80"/>
      <c r="E93" s="80"/>
      <c r="F93" s="73"/>
      <c r="G93" s="73">
        <f>SUM(G74+G86+G92)</f>
        <v>2437.9299999999998</v>
      </c>
      <c r="H93" s="73">
        <f>SUM(H74+H86+H92)</f>
        <v>13519.43</v>
      </c>
      <c r="I93" s="73">
        <f>SUM(I74+I86+I92)</f>
        <v>0</v>
      </c>
      <c r="J93" s="73">
        <f>SUM(J74+J86+J92)</f>
        <v>13519.43</v>
      </c>
      <c r="K93" s="257"/>
    </row>
    <row r="95" spans="2:20">
      <c r="B95" s="56" t="s">
        <v>155</v>
      </c>
    </row>
  </sheetData>
  <mergeCells count="30">
    <mergeCell ref="B19:J19"/>
    <mergeCell ref="B47:J47"/>
    <mergeCell ref="C31:H31"/>
    <mergeCell ref="I31:J31"/>
    <mergeCell ref="K31:K32"/>
    <mergeCell ref="B41:J41"/>
    <mergeCell ref="B21:J21"/>
    <mergeCell ref="K21:K26"/>
    <mergeCell ref="B31:B32"/>
    <mergeCell ref="B1:B2"/>
    <mergeCell ref="C1:H1"/>
    <mergeCell ref="I1:J1"/>
    <mergeCell ref="K1:K2"/>
    <mergeCell ref="B3:K3"/>
    <mergeCell ref="B81:J81"/>
    <mergeCell ref="K81:K93"/>
    <mergeCell ref="B88:J88"/>
    <mergeCell ref="B71:K71"/>
    <mergeCell ref="K69:K70"/>
    <mergeCell ref="B72:J72"/>
    <mergeCell ref="K72:K74"/>
    <mergeCell ref="B69:B70"/>
    <mergeCell ref="C69:H69"/>
    <mergeCell ref="B53:J53"/>
    <mergeCell ref="B62:J62"/>
    <mergeCell ref="K62:K66"/>
    <mergeCell ref="B33:K33"/>
    <mergeCell ref="I69:J69"/>
    <mergeCell ref="B34:J34"/>
    <mergeCell ref="K34:K60"/>
  </mergeCells>
  <pageMargins left="0.25" right="0.25" top="0.75" bottom="0.75" header="0.3" footer="0.3"/>
  <pageSetup paperSize="17" orientation="landscape"/>
  <rowBreaks count="2" manualBreakCount="2">
    <brk id="30" max="16383" man="1"/>
    <brk id="68" max="16383" man="1"/>
  </rowBreaks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36"/>
    <pageSetUpPr fitToPage="1"/>
  </sheetPr>
  <dimension ref="A1:G9"/>
  <sheetViews>
    <sheetView showGridLines="0" tabSelected="1" topLeftCell="A11" zoomScale="80" zoomScaleNormal="80" zoomScalePageLayoutView="80" workbookViewId="0">
      <selection activeCell="C22" sqref="C22"/>
    </sheetView>
  </sheetViews>
  <sheetFormatPr baseColWidth="10" defaultColWidth="9.1640625" defaultRowHeight="13" x14ac:dyDescent="0"/>
  <cols>
    <col min="1" max="1" width="25.5" style="1" customWidth="1"/>
    <col min="2" max="3" width="21" style="1" customWidth="1"/>
    <col min="4" max="4" width="12.1640625" style="1" bestFit="1" customWidth="1"/>
    <col min="5" max="6" width="9.1640625" style="1"/>
    <col min="7" max="7" width="39.6640625" style="1" customWidth="1"/>
    <col min="8" max="16384" width="9.1640625" style="1"/>
  </cols>
  <sheetData>
    <row r="1" spans="1:7" ht="30.75" customHeight="1">
      <c r="A1" s="229" t="s">
        <v>157</v>
      </c>
      <c r="B1" s="232"/>
      <c r="C1" s="232"/>
      <c r="D1" s="232"/>
      <c r="E1" s="232"/>
      <c r="F1" s="232"/>
      <c r="G1" s="232"/>
    </row>
    <row r="2" spans="1:7" ht="21" customHeight="1" thickBot="1">
      <c r="A2" s="28" t="s">
        <v>156</v>
      </c>
      <c r="B2" s="29"/>
      <c r="C2" s="3"/>
      <c r="D2" s="3"/>
      <c r="E2" s="3"/>
      <c r="F2" s="3"/>
      <c r="G2" s="3"/>
    </row>
    <row r="3" spans="1:7" ht="21" thickTop="1">
      <c r="A3" s="12"/>
    </row>
    <row r="4" spans="1:7" ht="14" thickBot="1">
      <c r="A4" s="7"/>
      <c r="B4" s="7"/>
      <c r="C4" s="13"/>
    </row>
    <row r="5" spans="1:7" ht="18" customHeight="1">
      <c r="A5" s="41"/>
      <c r="B5" s="42" t="s">
        <v>1</v>
      </c>
      <c r="C5" s="43" t="s">
        <v>2</v>
      </c>
    </row>
    <row r="6" spans="1:7" ht="14">
      <c r="A6" s="160" t="s">
        <v>43</v>
      </c>
      <c r="B6" s="161">
        <f>Income!F4</f>
        <v>85602</v>
      </c>
      <c r="C6" s="161">
        <f>Income!G4</f>
        <v>0</v>
      </c>
    </row>
    <row r="7" spans="1:7" ht="14">
      <c r="A7" s="160" t="s">
        <v>44</v>
      </c>
      <c r="B7" s="161">
        <f>Expenses!$F$4</f>
        <v>68615.25</v>
      </c>
      <c r="C7" s="161">
        <f>Expenses!G4</f>
        <v>0</v>
      </c>
    </row>
    <row r="8" spans="1:7" ht="16" thickBot="1">
      <c r="A8" s="14"/>
      <c r="B8" s="14"/>
      <c r="C8" s="14"/>
    </row>
    <row r="9" spans="1:7" ht="18" customHeight="1" thickBot="1">
      <c r="A9" s="44" t="s">
        <v>45</v>
      </c>
      <c r="B9" s="45">
        <f>B6-B7</f>
        <v>16986.75</v>
      </c>
      <c r="C9" s="46">
        <f>C6-C7</f>
        <v>0</v>
      </c>
    </row>
  </sheetData>
  <mergeCells count="1">
    <mergeCell ref="A1:G1"/>
  </mergeCells>
  <phoneticPr fontId="2" type="noConversion"/>
  <printOptions horizontalCentered="1"/>
  <pageMargins left="0.75" right="0.75" top="1" bottom="1" header="0.5" footer="0.5"/>
  <pageSetup scale="84" orientation="landscape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9E7366B34AD40469F87F1F0EF67411C" ma:contentTypeVersion="0" ma:contentTypeDescription="Create a new document." ma:contentTypeScope="" ma:versionID="71c6029c1d6b559bef5d9e1be50a438e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B0B0C5E1-EFC5-4A2E-8B6B-75336037446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54AD9B6-6357-4817-848E-D29FFF4ACF08}">
  <ds:schemaRefs>
    <ds:schemaRef ds:uri="http://www.w3.org/XML/1998/namespace"/>
    <ds:schemaRef ds:uri="http://schemas.microsoft.com/office/2006/documentManagement/types"/>
    <ds:schemaRef ds:uri="http://purl.org/dc/elements/1.1/"/>
    <ds:schemaRef ds:uri="http://purl.org/dc/terms/"/>
    <ds:schemaRef ds:uri="http://purl.org/dc/dcmitype/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C4D09933-5758-483C-BC4D-67A3A1F296B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Expenses</vt:lpstr>
      <vt:lpstr>Income</vt:lpstr>
      <vt:lpstr>Meals (exp)</vt:lpstr>
      <vt:lpstr>Profit - Loss Summary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Jey Wann</dc:creator>
  <cp:keywords/>
  <dc:description/>
  <cp:lastModifiedBy>Shirley Roberts</cp:lastModifiedBy>
  <cp:revision/>
  <dcterms:created xsi:type="dcterms:W3CDTF">2001-08-23T16:41:36Z</dcterms:created>
  <dcterms:modified xsi:type="dcterms:W3CDTF">2014-09-26T01:03:17Z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TC060784121033</vt:lpwstr>
  </property>
</Properties>
</file>